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1748" windowHeight="8532" tabRatio="748" activeTab="3"/>
  </bookViews>
  <sheets>
    <sheet name="健保(勞保)107.1版" sheetId="7" r:id="rId1"/>
    <sheet name="勞保107.1版" sheetId="4" r:id="rId2"/>
    <sheet name="勞退金提繳107.1版" sheetId="6" r:id="rId3"/>
    <sheet name="勞保及勞退金未滿一個月計算方式" sheetId="8" r:id="rId4"/>
    <sheet name="勞保費對照表" sheetId="9" state="hidden" r:id="rId5"/>
    <sheet name="勞退金對照表" sheetId="10" state="hidden" r:id="rId6"/>
  </sheets>
  <calcPr calcId="145621"/>
</workbook>
</file>

<file path=xl/calcChain.xml><?xml version="1.0" encoding="utf-8"?>
<calcChain xmlns="http://schemas.openxmlformats.org/spreadsheetml/2006/main">
  <c r="E13" i="8" l="1"/>
  <c r="D34" i="8"/>
  <c r="D29" i="8"/>
  <c r="E21" i="8"/>
  <c r="E64" i="6"/>
  <c r="E12" i="4"/>
  <c r="F12" i="4"/>
  <c r="G12" i="4"/>
  <c r="H12" i="4"/>
  <c r="I12" i="4"/>
  <c r="J12" i="4"/>
  <c r="K12" i="4"/>
  <c r="E13" i="4"/>
  <c r="J13" i="4" s="1"/>
  <c r="F13" i="4"/>
  <c r="G13" i="4"/>
  <c r="H13" i="4"/>
  <c r="I13" i="4"/>
  <c r="K13" i="4"/>
  <c r="F29" i="8" l="1"/>
  <c r="F34" i="8"/>
  <c r="C21" i="8"/>
  <c r="H53" i="7"/>
  <c r="G53" i="7"/>
  <c r="C53" i="7"/>
  <c r="F53" i="7" s="1"/>
  <c r="H52" i="7"/>
  <c r="G52" i="7"/>
  <c r="C52" i="7"/>
  <c r="F52" i="7" s="1"/>
  <c r="H51" i="7"/>
  <c r="G51" i="7"/>
  <c r="C51" i="7"/>
  <c r="F51" i="7" s="1"/>
  <c r="H50" i="7"/>
  <c r="G50" i="7"/>
  <c r="C50" i="7"/>
  <c r="E50" i="7" s="1"/>
  <c r="H49" i="7"/>
  <c r="G49" i="7"/>
  <c r="F49" i="7"/>
  <c r="D49" i="7"/>
  <c r="C49" i="7"/>
  <c r="E49" i="7" s="1"/>
  <c r="H48" i="7"/>
  <c r="G48" i="7"/>
  <c r="F48" i="7"/>
  <c r="E48" i="7"/>
  <c r="C48" i="7"/>
  <c r="D48" i="7" s="1"/>
  <c r="H47" i="7"/>
  <c r="G47" i="7"/>
  <c r="F47" i="7"/>
  <c r="E47" i="7"/>
  <c r="D47" i="7"/>
  <c r="C47" i="7"/>
  <c r="H46" i="7"/>
  <c r="G46" i="7"/>
  <c r="C46" i="7"/>
  <c r="D46" i="7" s="1"/>
  <c r="H45" i="7"/>
  <c r="G45" i="7"/>
  <c r="C45" i="7"/>
  <c r="F45" i="7" s="1"/>
  <c r="H44" i="7"/>
  <c r="G44" i="7"/>
  <c r="C44" i="7"/>
  <c r="F44" i="7" s="1"/>
  <c r="H43" i="7"/>
  <c r="G43" i="7"/>
  <c r="C43" i="7"/>
  <c r="F43" i="7" s="1"/>
  <c r="H42" i="7"/>
  <c r="G42" i="7"/>
  <c r="C42" i="7"/>
  <c r="E42" i="7" s="1"/>
  <c r="H41" i="7"/>
  <c r="G41" i="7"/>
  <c r="F41" i="7"/>
  <c r="E41" i="7"/>
  <c r="D41" i="7"/>
  <c r="C41" i="7"/>
  <c r="H40" i="7"/>
  <c r="G40" i="7"/>
  <c r="F40" i="7"/>
  <c r="E40" i="7"/>
  <c r="C40" i="7"/>
  <c r="D40" i="7" s="1"/>
  <c r="H39" i="7"/>
  <c r="G39" i="7"/>
  <c r="F39" i="7"/>
  <c r="E39" i="7"/>
  <c r="D39" i="7"/>
  <c r="C39" i="7"/>
  <c r="H38" i="7"/>
  <c r="G38" i="7"/>
  <c r="C38" i="7"/>
  <c r="E38" i="7" s="1"/>
  <c r="H37" i="7"/>
  <c r="G37" i="7"/>
  <c r="C37" i="7"/>
  <c r="E37" i="7" s="1"/>
  <c r="H36" i="7"/>
  <c r="G36" i="7"/>
  <c r="C36" i="7"/>
  <c r="F36" i="7" s="1"/>
  <c r="H35" i="7"/>
  <c r="G35" i="7"/>
  <c r="C35" i="7"/>
  <c r="F35" i="7" s="1"/>
  <c r="H34" i="7"/>
  <c r="G34" i="7"/>
  <c r="C34" i="7"/>
  <c r="E34" i="7" s="1"/>
  <c r="H33" i="7"/>
  <c r="G33" i="7"/>
  <c r="F33" i="7"/>
  <c r="E33" i="7"/>
  <c r="D33" i="7"/>
  <c r="C33" i="7"/>
  <c r="H32" i="7"/>
  <c r="G32" i="7"/>
  <c r="F32" i="7"/>
  <c r="E32" i="7"/>
  <c r="C32" i="7"/>
  <c r="D32" i="7" s="1"/>
  <c r="H31" i="7"/>
  <c r="G31" i="7"/>
  <c r="F31" i="7"/>
  <c r="E31" i="7"/>
  <c r="D31" i="7"/>
  <c r="C31" i="7"/>
  <c r="H30" i="7"/>
  <c r="G30" i="7"/>
  <c r="C30" i="7"/>
  <c r="F30" i="7" s="1"/>
  <c r="H29" i="7"/>
  <c r="G29" i="7"/>
  <c r="C29" i="7"/>
  <c r="E29" i="7" s="1"/>
  <c r="H28" i="7"/>
  <c r="G28" i="7"/>
  <c r="C28" i="7"/>
  <c r="E28" i="7" s="1"/>
  <c r="H27" i="7"/>
  <c r="G27" i="7"/>
  <c r="C27" i="7"/>
  <c r="F27" i="7" s="1"/>
  <c r="H26" i="7"/>
  <c r="G26" i="7"/>
  <c r="C26" i="7"/>
  <c r="E26" i="7" s="1"/>
  <c r="H25" i="7"/>
  <c r="G25" i="7"/>
  <c r="F25" i="7"/>
  <c r="E25" i="7"/>
  <c r="D25" i="7"/>
  <c r="C25" i="7"/>
  <c r="H24" i="7"/>
  <c r="G24" i="7"/>
  <c r="F24" i="7"/>
  <c r="E24" i="7"/>
  <c r="C24" i="7"/>
  <c r="D24" i="7" s="1"/>
  <c r="H23" i="7"/>
  <c r="G23" i="7"/>
  <c r="F23" i="7"/>
  <c r="E23" i="7"/>
  <c r="D23" i="7"/>
  <c r="C23" i="7"/>
  <c r="H22" i="7"/>
  <c r="G22" i="7"/>
  <c r="C22" i="7"/>
  <c r="E22" i="7" s="1"/>
  <c r="H21" i="7"/>
  <c r="G21" i="7"/>
  <c r="C21" i="7"/>
  <c r="F21" i="7" s="1"/>
  <c r="H20" i="7"/>
  <c r="G20" i="7"/>
  <c r="C20" i="7"/>
  <c r="D20" i="7" s="1"/>
  <c r="H19" i="7"/>
  <c r="G19" i="7"/>
  <c r="C19" i="7"/>
  <c r="F19" i="7" s="1"/>
  <c r="H18" i="7"/>
  <c r="G18" i="7"/>
  <c r="C18" i="7"/>
  <c r="D18" i="7" s="1"/>
  <c r="H17" i="7"/>
  <c r="G17" i="7"/>
  <c r="F17" i="7"/>
  <c r="D17" i="7"/>
  <c r="C17" i="7"/>
  <c r="E17" i="7" s="1"/>
  <c r="H16" i="7"/>
  <c r="G16" i="7"/>
  <c r="F16" i="7"/>
  <c r="E16" i="7"/>
  <c r="C16" i="7"/>
  <c r="D16" i="7" s="1"/>
  <c r="H15" i="7"/>
  <c r="G15" i="7"/>
  <c r="F15" i="7"/>
  <c r="E15" i="7"/>
  <c r="D15" i="7"/>
  <c r="C15" i="7"/>
  <c r="H14" i="7"/>
  <c r="G14" i="7"/>
  <c r="C14" i="7"/>
  <c r="D14" i="7" s="1"/>
  <c r="H13" i="7"/>
  <c r="G13" i="7"/>
  <c r="C13" i="7"/>
  <c r="E13" i="7" s="1"/>
  <c r="H12" i="7"/>
  <c r="G12" i="7"/>
  <c r="C12" i="7"/>
  <c r="F12" i="7" s="1"/>
  <c r="H11" i="7"/>
  <c r="G11" i="7"/>
  <c r="C11" i="7"/>
  <c r="D11" i="7" s="1"/>
  <c r="H10" i="7"/>
  <c r="G10" i="7"/>
  <c r="C10" i="7"/>
  <c r="D10" i="7" s="1"/>
  <c r="H9" i="7"/>
  <c r="G9" i="7"/>
  <c r="F9" i="7"/>
  <c r="E9" i="7"/>
  <c r="D9" i="7"/>
  <c r="C9" i="7"/>
  <c r="H8" i="7"/>
  <c r="G8" i="7"/>
  <c r="F8" i="7"/>
  <c r="E8" i="7"/>
  <c r="C8" i="7"/>
  <c r="D8" i="7" s="1"/>
  <c r="H7" i="7"/>
  <c r="G7" i="7"/>
  <c r="F7" i="7"/>
  <c r="E7" i="7"/>
  <c r="D7" i="7"/>
  <c r="C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H6" i="7"/>
  <c r="G6" i="7"/>
  <c r="C6" i="7"/>
  <c r="E6" i="7" s="1"/>
  <c r="A6" i="7"/>
  <c r="H5" i="7"/>
  <c r="G5" i="7"/>
  <c r="C5" i="7"/>
  <c r="F5" i="7" s="1"/>
  <c r="D22" i="7" l="1"/>
  <c r="D30" i="7"/>
  <c r="D38" i="7"/>
  <c r="D5" i="7"/>
  <c r="E14" i="7"/>
  <c r="D21" i="7"/>
  <c r="D53" i="7"/>
  <c r="E5" i="7"/>
  <c r="F6" i="7"/>
  <c r="D12" i="7"/>
  <c r="F14" i="7"/>
  <c r="F22" i="7"/>
  <c r="F38" i="7"/>
  <c r="D44" i="7"/>
  <c r="E53" i="7"/>
  <c r="E12" i="7"/>
  <c r="F13" i="7"/>
  <c r="E10" i="7"/>
  <c r="F11" i="7"/>
  <c r="E18" i="7"/>
  <c r="F10" i="7"/>
  <c r="F18" i="7"/>
  <c r="F26" i="7"/>
  <c r="F34" i="7"/>
  <c r="F42" i="7"/>
  <c r="F50" i="7"/>
  <c r="D13" i="7"/>
  <c r="E30" i="7"/>
  <c r="D37" i="7"/>
  <c r="D45" i="7"/>
  <c r="E46" i="7"/>
  <c r="E21" i="7"/>
  <c r="D28" i="7"/>
  <c r="D36" i="7"/>
  <c r="E45" i="7"/>
  <c r="F46" i="7"/>
  <c r="D52" i="7"/>
  <c r="E20" i="7"/>
  <c r="D27" i="7"/>
  <c r="F29" i="7"/>
  <c r="D35" i="7"/>
  <c r="E36" i="7"/>
  <c r="F37" i="7"/>
  <c r="D43" i="7"/>
  <c r="E44" i="7"/>
  <c r="D51" i="7"/>
  <c r="E52" i="7"/>
  <c r="E11" i="7"/>
  <c r="E19" i="7"/>
  <c r="F20" i="7"/>
  <c r="D26" i="7"/>
  <c r="E27" i="7"/>
  <c r="F28" i="7"/>
  <c r="D34" i="7"/>
  <c r="E35" i="7"/>
  <c r="D42" i="7"/>
  <c r="E43" i="7"/>
  <c r="D50" i="7"/>
  <c r="E51" i="7"/>
  <c r="D6" i="7"/>
  <c r="D29" i="7"/>
  <c r="D19" i="7"/>
  <c r="E5" i="4" l="1"/>
  <c r="F5" i="4"/>
  <c r="E6" i="4"/>
  <c r="F6" i="4"/>
  <c r="E7" i="4"/>
  <c r="F7" i="4"/>
  <c r="E8" i="4"/>
  <c r="F8" i="4"/>
  <c r="E9" i="4"/>
  <c r="F9" i="4"/>
  <c r="E10" i="4"/>
  <c r="F10" i="4"/>
  <c r="E11" i="4"/>
  <c r="F11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F4" i="4"/>
  <c r="E4" i="4"/>
  <c r="G34" i="8"/>
  <c r="P34" i="8" s="1"/>
  <c r="E34" i="8"/>
  <c r="L34" i="8" s="1"/>
  <c r="G29" i="8"/>
  <c r="P29" i="8" s="1"/>
  <c r="E29" i="8"/>
  <c r="J29" i="8" s="1"/>
  <c r="D21" i="8"/>
  <c r="H21" i="8" s="1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M31" i="9"/>
  <c r="G31" i="9"/>
  <c r="J31" i="9"/>
  <c r="L31" i="9"/>
  <c r="H30" i="9"/>
  <c r="I30" i="9"/>
  <c r="K30" i="9"/>
  <c r="M30" i="9"/>
  <c r="G30" i="9"/>
  <c r="J30" i="9"/>
  <c r="L30" i="9"/>
  <c r="H29" i="9"/>
  <c r="I29" i="9"/>
  <c r="K29" i="9"/>
  <c r="M29" i="9"/>
  <c r="G29" i="9"/>
  <c r="J29" i="9"/>
  <c r="L29" i="9"/>
  <c r="H28" i="9"/>
  <c r="I28" i="9"/>
  <c r="K28" i="9"/>
  <c r="M28" i="9"/>
  <c r="G28" i="9"/>
  <c r="J28" i="9"/>
  <c r="L28" i="9"/>
  <c r="H27" i="9"/>
  <c r="I27" i="9"/>
  <c r="K27" i="9"/>
  <c r="M27" i="9"/>
  <c r="G27" i="9"/>
  <c r="J27" i="9"/>
  <c r="L27" i="9"/>
  <c r="H26" i="9"/>
  <c r="I26" i="9"/>
  <c r="K26" i="9"/>
  <c r="M26" i="9"/>
  <c r="G26" i="9"/>
  <c r="J26" i="9"/>
  <c r="L26" i="9"/>
  <c r="H25" i="9"/>
  <c r="I25" i="9"/>
  <c r="K25" i="9"/>
  <c r="M25" i="9"/>
  <c r="G25" i="9"/>
  <c r="J25" i="9"/>
  <c r="L25" i="9"/>
  <c r="H24" i="9"/>
  <c r="I24" i="9"/>
  <c r="K24" i="9"/>
  <c r="M24" i="9"/>
  <c r="G24" i="9"/>
  <c r="J24" i="9"/>
  <c r="L24" i="9"/>
  <c r="H23" i="9"/>
  <c r="I23" i="9"/>
  <c r="K23" i="9"/>
  <c r="M23" i="9"/>
  <c r="G23" i="9"/>
  <c r="J23" i="9"/>
  <c r="L23" i="9"/>
  <c r="H22" i="9"/>
  <c r="I22" i="9"/>
  <c r="K22" i="9"/>
  <c r="M22" i="9"/>
  <c r="G22" i="9"/>
  <c r="J22" i="9"/>
  <c r="L22" i="9"/>
  <c r="H21" i="9"/>
  <c r="I21" i="9"/>
  <c r="K21" i="9"/>
  <c r="M21" i="9"/>
  <c r="G21" i="9"/>
  <c r="J21" i="9"/>
  <c r="L21" i="9"/>
  <c r="H20" i="9"/>
  <c r="I20" i="9"/>
  <c r="K20" i="9"/>
  <c r="M20" i="9"/>
  <c r="G20" i="9"/>
  <c r="J20" i="9"/>
  <c r="L20" i="9"/>
  <c r="H19" i="9"/>
  <c r="I19" i="9"/>
  <c r="K19" i="9"/>
  <c r="M19" i="9"/>
  <c r="G19" i="9"/>
  <c r="J19" i="9"/>
  <c r="L19" i="9"/>
  <c r="H18" i="9"/>
  <c r="I18" i="9"/>
  <c r="K18" i="9"/>
  <c r="M18" i="9"/>
  <c r="G18" i="9"/>
  <c r="J18" i="9"/>
  <c r="L18" i="9"/>
  <c r="H17" i="9"/>
  <c r="I17" i="9"/>
  <c r="K17" i="9"/>
  <c r="M17" i="9"/>
  <c r="G17" i="9"/>
  <c r="J17" i="9"/>
  <c r="L17" i="9"/>
  <c r="H16" i="9"/>
  <c r="I16" i="9"/>
  <c r="K16" i="9"/>
  <c r="M16" i="9"/>
  <c r="G16" i="9"/>
  <c r="J16" i="9"/>
  <c r="L16" i="9"/>
  <c r="H15" i="9"/>
  <c r="I15" i="9"/>
  <c r="K15" i="9"/>
  <c r="M15" i="9"/>
  <c r="G15" i="9"/>
  <c r="J15" i="9"/>
  <c r="L15" i="9"/>
  <c r="H14" i="9"/>
  <c r="I14" i="9"/>
  <c r="K14" i="9"/>
  <c r="M14" i="9"/>
  <c r="G14" i="9"/>
  <c r="J14" i="9"/>
  <c r="L14" i="9"/>
  <c r="H13" i="9"/>
  <c r="I13" i="9"/>
  <c r="K13" i="9"/>
  <c r="M13" i="9"/>
  <c r="G13" i="9"/>
  <c r="J13" i="9"/>
  <c r="L13" i="9"/>
  <c r="H12" i="9"/>
  <c r="I12" i="9"/>
  <c r="K12" i="9"/>
  <c r="M12" i="9"/>
  <c r="G12" i="9"/>
  <c r="J12" i="9"/>
  <c r="L12" i="9"/>
  <c r="H11" i="9"/>
  <c r="I11" i="9"/>
  <c r="K11" i="9"/>
  <c r="M11" i="9"/>
  <c r="G11" i="9"/>
  <c r="J11" i="9"/>
  <c r="L11" i="9"/>
  <c r="H10" i="9"/>
  <c r="I10" i="9"/>
  <c r="K10" i="9"/>
  <c r="M10" i="9"/>
  <c r="G10" i="9"/>
  <c r="J10" i="9"/>
  <c r="L10" i="9"/>
  <c r="H9" i="9"/>
  <c r="I9" i="9"/>
  <c r="K9" i="9"/>
  <c r="M9" i="9"/>
  <c r="G9" i="9"/>
  <c r="J9" i="9"/>
  <c r="L9" i="9"/>
  <c r="H8" i="9"/>
  <c r="I8" i="9"/>
  <c r="K8" i="9"/>
  <c r="M8" i="9"/>
  <c r="G8" i="9"/>
  <c r="J8" i="9"/>
  <c r="L8" i="9"/>
  <c r="H7" i="9"/>
  <c r="I7" i="9"/>
  <c r="K7" i="9"/>
  <c r="M7" i="9"/>
  <c r="G7" i="9"/>
  <c r="J7" i="9"/>
  <c r="L7" i="9"/>
  <c r="H6" i="9"/>
  <c r="I6" i="9"/>
  <c r="K6" i="9"/>
  <c r="M6" i="9"/>
  <c r="G6" i="9"/>
  <c r="J6" i="9"/>
  <c r="L6" i="9"/>
  <c r="H5" i="9"/>
  <c r="I5" i="9"/>
  <c r="K5" i="9"/>
  <c r="M5" i="9"/>
  <c r="G5" i="9"/>
  <c r="J5" i="9"/>
  <c r="L5" i="9"/>
  <c r="H4" i="9"/>
  <c r="I4" i="9"/>
  <c r="K4" i="9"/>
  <c r="M4" i="9"/>
  <c r="G4" i="9"/>
  <c r="J4" i="9"/>
  <c r="L4" i="9"/>
  <c r="G30" i="4"/>
  <c r="H30" i="4"/>
  <c r="I30" i="4"/>
  <c r="G5" i="4"/>
  <c r="G6" i="4"/>
  <c r="G7" i="4"/>
  <c r="G8" i="4"/>
  <c r="G9" i="4"/>
  <c r="G10" i="4"/>
  <c r="G11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4" i="4"/>
  <c r="F21" i="8"/>
  <c r="P21" i="8" s="1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J18" i="4" l="1"/>
  <c r="K9" i="4"/>
  <c r="J21" i="8"/>
  <c r="I21" i="8"/>
  <c r="K21" i="8"/>
  <c r="G21" i="8"/>
  <c r="H29" i="8"/>
  <c r="K29" i="8"/>
  <c r="I29" i="8"/>
  <c r="L29" i="8"/>
  <c r="H34" i="8"/>
  <c r="J34" i="8"/>
  <c r="I34" i="8"/>
  <c r="K34" i="8"/>
  <c r="K5" i="4"/>
  <c r="J4" i="4"/>
  <c r="K8" i="4"/>
  <c r="J20" i="4"/>
  <c r="K6" i="4"/>
  <c r="J17" i="4"/>
  <c r="J21" i="4"/>
  <c r="J25" i="4"/>
  <c r="K4" i="4"/>
  <c r="K29" i="4"/>
  <c r="K19" i="4"/>
  <c r="K30" i="4"/>
  <c r="J19" i="4"/>
  <c r="J10" i="4"/>
  <c r="K18" i="4"/>
  <c r="J26" i="4"/>
  <c r="J9" i="4"/>
  <c r="J5" i="4"/>
  <c r="K10" i="4"/>
  <c r="K25" i="4"/>
  <c r="J6" i="4"/>
  <c r="K17" i="4"/>
  <c r="K27" i="4"/>
  <c r="K24" i="4"/>
  <c r="K20" i="4"/>
  <c r="K16" i="4"/>
  <c r="K7" i="4"/>
  <c r="J28" i="4"/>
  <c r="J24" i="4"/>
  <c r="J16" i="4"/>
  <c r="J11" i="4"/>
  <c r="J7" i="4"/>
  <c r="K23" i="4"/>
  <c r="K15" i="4"/>
  <c r="K26" i="4"/>
  <c r="K14" i="4"/>
  <c r="J27" i="4"/>
  <c r="K28" i="4"/>
  <c r="J30" i="4"/>
  <c r="J22" i="4"/>
  <c r="J14" i="4"/>
  <c r="K11" i="4"/>
  <c r="J23" i="4"/>
  <c r="K22" i="4"/>
  <c r="K21" i="4"/>
  <c r="J15" i="4"/>
  <c r="J29" i="4"/>
  <c r="J8" i="4"/>
  <c r="N29" i="8" l="1"/>
  <c r="L21" i="8"/>
  <c r="M21" i="8"/>
  <c r="M29" i="8"/>
  <c r="N34" i="8"/>
  <c r="M34" i="8"/>
  <c r="F13" i="8" l="1"/>
  <c r="P13" i="8" s="1"/>
  <c r="C13" i="8"/>
  <c r="D13" i="8" s="1"/>
  <c r="G13" i="8" l="1"/>
  <c r="K13" i="8"/>
  <c r="J13" i="8"/>
  <c r="I13" i="8"/>
  <c r="H13" i="8"/>
  <c r="M13" i="8" l="1"/>
  <c r="L13" i="8"/>
</calcChain>
</file>

<file path=xl/comments1.xml><?xml version="1.0" encoding="utf-8"?>
<comments xmlns="http://schemas.openxmlformats.org/spreadsheetml/2006/main">
  <authors>
    <author>Cute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<sst xmlns="http://schemas.openxmlformats.org/spreadsheetml/2006/main" count="270" uniqueCount="216">
  <si>
    <t>單位：新台幣元</t>
  </si>
  <si>
    <t>被保險人及眷屬負擔金額﹝負擔比率30%﹞</t>
  </si>
  <si>
    <t>勞保費及就業保險費</t>
    <phoneticPr fontId="2" type="noConversion"/>
  </si>
  <si>
    <t>勞保費</t>
  </si>
  <si>
    <t>就保費</t>
  </si>
  <si>
    <t>自付合計</t>
    <phoneticPr fontId="2" type="noConversion"/>
  </si>
  <si>
    <t>學補合計</t>
    <phoneticPr fontId="2" type="noConversion"/>
  </si>
  <si>
    <t>自付20%(A)</t>
    <phoneticPr fontId="2" type="noConversion"/>
  </si>
  <si>
    <t>學補70%(B)</t>
    <phoneticPr fontId="2" type="noConversion"/>
  </si>
  <si>
    <t>職災（Ｃ）</t>
    <phoneticPr fontId="2" type="noConversion"/>
  </si>
  <si>
    <t>自付20%（Ｄ）</t>
    <phoneticPr fontId="2" type="noConversion"/>
  </si>
  <si>
    <t>學補70%（Ｅ）</t>
    <phoneticPr fontId="2" type="noConversion"/>
  </si>
  <si>
    <t>(A+D)</t>
    <phoneticPr fontId="2" type="noConversion"/>
  </si>
  <si>
    <t>(B+C+E)</t>
    <phoneticPr fontId="2" type="noConversion"/>
  </si>
  <si>
    <t>投保薪給
(算保費)</t>
    <phoneticPr fontId="2" type="noConversion"/>
  </si>
  <si>
    <t>勞工退休金月提繳工資分級表</t>
    <phoneticPr fontId="10" type="noConversion"/>
  </si>
  <si>
    <t>級</t>
    <phoneticPr fontId="10" type="noConversion"/>
  </si>
  <si>
    <t>實際工資</t>
    <phoneticPr fontId="10" type="noConversion"/>
  </si>
  <si>
    <t>月提繳工資</t>
    <phoneticPr fontId="10" type="noConversion"/>
  </si>
  <si>
    <t>月提繳勞退金</t>
    <phoneticPr fontId="10" type="noConversion"/>
  </si>
  <si>
    <t>1,500元以下</t>
    <phoneticPr fontId="10" type="noConversion"/>
  </si>
  <si>
    <t>1501元~3,000元</t>
    <phoneticPr fontId="10" type="noConversion"/>
  </si>
  <si>
    <t>3,001元~4,500元</t>
    <phoneticPr fontId="10" type="noConversion"/>
  </si>
  <si>
    <t>4,501元~6,000元</t>
    <phoneticPr fontId="10" type="noConversion"/>
  </si>
  <si>
    <t>6,001元~7,500元</t>
    <phoneticPr fontId="10" type="noConversion"/>
  </si>
  <si>
    <t>7,501元~8,700元</t>
    <phoneticPr fontId="10" type="noConversion"/>
  </si>
  <si>
    <t>8,701元~9,900元</t>
    <phoneticPr fontId="10" type="noConversion"/>
  </si>
  <si>
    <t>9,901元~11,100元</t>
    <phoneticPr fontId="10" type="noConversion"/>
  </si>
  <si>
    <t>11,101元~12,540元</t>
    <phoneticPr fontId="10" type="noConversion"/>
  </si>
  <si>
    <t>12,541元~13,500元</t>
    <phoneticPr fontId="10" type="noConversion"/>
  </si>
  <si>
    <t>13,501元~15,840元</t>
    <phoneticPr fontId="10" type="noConversion"/>
  </si>
  <si>
    <t>15,841元~16,500元</t>
    <phoneticPr fontId="10" type="noConversion"/>
  </si>
  <si>
    <t>16,501元~17,280元</t>
    <phoneticPr fontId="10" type="noConversion"/>
  </si>
  <si>
    <t>17,281元~17,880元</t>
    <phoneticPr fontId="10" type="noConversion"/>
  </si>
  <si>
    <t>17,881元~19,047元</t>
    <phoneticPr fontId="10" type="noConversion"/>
  </si>
  <si>
    <t>22,801元~24,000元</t>
    <phoneticPr fontId="10" type="noConversion"/>
  </si>
  <si>
    <t>24,001元~25,200元</t>
    <phoneticPr fontId="10" type="noConversion"/>
  </si>
  <si>
    <t>25,201元~26,400元</t>
    <phoneticPr fontId="10" type="noConversion"/>
  </si>
  <si>
    <t>26,401元~27,600元</t>
    <phoneticPr fontId="10" type="noConversion"/>
  </si>
  <si>
    <t>27,601元~28,800元</t>
    <phoneticPr fontId="10" type="noConversion"/>
  </si>
  <si>
    <t>28,801元~30,300元</t>
    <phoneticPr fontId="10" type="noConversion"/>
  </si>
  <si>
    <t>30,301元~31,800元</t>
    <phoneticPr fontId="10" type="noConversion"/>
  </si>
  <si>
    <t>31,801元~33,300元</t>
    <phoneticPr fontId="10" type="noConversion"/>
  </si>
  <si>
    <t>33,301元~34,800元</t>
    <phoneticPr fontId="10" type="noConversion"/>
  </si>
  <si>
    <t>34,801元~36,300元</t>
    <phoneticPr fontId="10" type="noConversion"/>
  </si>
  <si>
    <t>36,301元~38,200元</t>
    <phoneticPr fontId="10" type="noConversion"/>
  </si>
  <si>
    <t>38,201元~40,100元</t>
    <phoneticPr fontId="10" type="noConversion"/>
  </si>
  <si>
    <t>40,101元~42,000元</t>
    <phoneticPr fontId="10" type="noConversion"/>
  </si>
  <si>
    <t>42,001元~43,900元</t>
    <phoneticPr fontId="10" type="noConversion"/>
  </si>
  <si>
    <t>43,901元~45,800元</t>
    <phoneticPr fontId="10" type="noConversion"/>
  </si>
  <si>
    <t>45,801元~48,200元</t>
    <phoneticPr fontId="10" type="noConversion"/>
  </si>
  <si>
    <t>48,201元~50,600元</t>
    <phoneticPr fontId="10" type="noConversion"/>
  </si>
  <si>
    <t>50,601元~53,000元</t>
    <phoneticPr fontId="10" type="noConversion"/>
  </si>
  <si>
    <t>53,001元~55,400元</t>
    <phoneticPr fontId="10" type="noConversion"/>
  </si>
  <si>
    <t>55,401元~57,800元</t>
    <phoneticPr fontId="10" type="noConversion"/>
  </si>
  <si>
    <t>57,801元~60,800元</t>
    <phoneticPr fontId="10" type="noConversion"/>
  </si>
  <si>
    <t>60,801元~63,800元</t>
    <phoneticPr fontId="10" type="noConversion"/>
  </si>
  <si>
    <t>63,801元~66,800元</t>
    <phoneticPr fontId="10" type="noConversion"/>
  </si>
  <si>
    <t>66,801元~69,800元</t>
    <phoneticPr fontId="10" type="noConversion"/>
  </si>
  <si>
    <t>69,801元~72,800元</t>
    <phoneticPr fontId="10" type="noConversion"/>
  </si>
  <si>
    <t>72,801元~76,500元</t>
    <phoneticPr fontId="10" type="noConversion"/>
  </si>
  <si>
    <t>76,501元~80,200元</t>
    <phoneticPr fontId="10" type="noConversion"/>
  </si>
  <si>
    <t>80,201元~83,900元</t>
    <phoneticPr fontId="10" type="noConversion"/>
  </si>
  <si>
    <t>83,901元~87,600元</t>
    <phoneticPr fontId="10" type="noConversion"/>
  </si>
  <si>
    <t>87,601元~92,100元</t>
    <phoneticPr fontId="10" type="noConversion"/>
  </si>
  <si>
    <t>92,101元~96,600元</t>
    <phoneticPr fontId="10" type="noConversion"/>
  </si>
  <si>
    <t>96,601元~101,100元</t>
    <phoneticPr fontId="10" type="noConversion"/>
  </si>
  <si>
    <t>101,101元~105,600元</t>
    <phoneticPr fontId="10" type="noConversion"/>
  </si>
  <si>
    <t>105,601元~110,100元</t>
    <phoneticPr fontId="10" type="noConversion"/>
  </si>
  <si>
    <t>110,101元~115,500元</t>
    <phoneticPr fontId="10" type="noConversion"/>
  </si>
  <si>
    <t>115,501元~120,900元</t>
    <phoneticPr fontId="10" type="noConversion"/>
  </si>
  <si>
    <t>120,901元~126,300元</t>
    <phoneticPr fontId="10" type="noConversion"/>
  </si>
  <si>
    <t>126,301元~131,700元</t>
    <phoneticPr fontId="10" type="noConversion"/>
  </si>
  <si>
    <t>131,701元~137,100元</t>
    <phoneticPr fontId="10" type="noConversion"/>
  </si>
  <si>
    <t>137,101元~142,500元</t>
    <phoneticPr fontId="10" type="noConversion"/>
  </si>
  <si>
    <t>142,501元~147,900元</t>
    <phoneticPr fontId="10" type="noConversion"/>
  </si>
  <si>
    <t>147,901元以上</t>
    <phoneticPr fontId="10" type="noConversion"/>
  </si>
  <si>
    <t>19,048元~20,008元</t>
    <phoneticPr fontId="10" type="noConversion"/>
  </si>
  <si>
    <t>加保日</t>
    <phoneticPr fontId="2" type="noConversion"/>
  </si>
  <si>
    <t>自付20%</t>
  </si>
  <si>
    <t>學補70%</t>
  </si>
  <si>
    <t>職災</t>
  </si>
  <si>
    <t>保險費率：</t>
    <phoneticPr fontId="2" type="noConversion"/>
  </si>
  <si>
    <t>勞退金</t>
    <phoneticPr fontId="2" type="noConversion"/>
  </si>
  <si>
    <t>勞保費自付合計</t>
    <phoneticPr fontId="2" type="noConversion"/>
  </si>
  <si>
    <t>勞保費學補合計</t>
    <phoneticPr fontId="2" type="noConversion"/>
  </si>
  <si>
    <t>勞保投保額</t>
    <phoneticPr fontId="2" type="noConversion"/>
  </si>
  <si>
    <t>當月勞退月提繳工資</t>
    <phoneticPr fontId="2" type="noConversion"/>
  </si>
  <si>
    <t>勞退月提繳工資</t>
    <phoneticPr fontId="2" type="noConversion"/>
  </si>
  <si>
    <t>加保日</t>
    <phoneticPr fontId="2" type="noConversion"/>
  </si>
  <si>
    <t>勞保費自付合計</t>
    <phoneticPr fontId="2" type="noConversion"/>
  </si>
  <si>
    <t>勞保費學補合計</t>
    <phoneticPr fontId="2" type="noConversion"/>
  </si>
  <si>
    <t>勞退金</t>
    <phoneticPr fontId="2" type="noConversion"/>
  </si>
  <si>
    <t>當月勞保投保薪給</t>
    <phoneticPr fontId="2" type="noConversion"/>
  </si>
  <si>
    <r>
      <t>１.非月初日加保者，自加保日起計至當月30止(</t>
    </r>
    <r>
      <rPr>
        <b/>
        <sz val="12"/>
        <color indexed="10"/>
        <rFont val="新細明體"/>
        <family val="1"/>
        <charset val="136"/>
      </rPr>
      <t>適用部份工時人員、專任助理</t>
    </r>
    <r>
      <rPr>
        <sz val="12"/>
        <rFont val="新細明體"/>
        <family val="1"/>
        <charset val="136"/>
      </rPr>
      <t>)</t>
    </r>
    <phoneticPr fontId="2" type="noConversion"/>
  </si>
  <si>
    <r>
      <t>３.同月份加退保者，自加保當日起計至退保當日或當月30日止</t>
    </r>
    <r>
      <rPr>
        <b/>
        <sz val="12"/>
        <color indexed="10"/>
        <rFont val="新細明體"/>
        <family val="1"/>
        <charset val="136"/>
      </rPr>
      <t>(適用部分工時人員、短期工作人員、專任助理)</t>
    </r>
    <phoneticPr fontId="2" type="noConversion"/>
  </si>
  <si>
    <t>勞保費及就業保險費</t>
    <phoneticPr fontId="2" type="noConversion"/>
  </si>
  <si>
    <t>比對用</t>
    <phoneticPr fontId="13" type="noConversion"/>
  </si>
  <si>
    <t>投保薪給(算保費)</t>
    <phoneticPr fontId="13" type="noConversion"/>
  </si>
  <si>
    <t>投保薪給
(算保費)</t>
    <phoneticPr fontId="2" type="noConversion"/>
  </si>
  <si>
    <t>自付合計</t>
    <phoneticPr fontId="2" type="noConversion"/>
  </si>
  <si>
    <t>學補合計</t>
    <phoneticPr fontId="2" type="noConversion"/>
  </si>
  <si>
    <t>自付20%(A)</t>
    <phoneticPr fontId="2" type="noConversion"/>
  </si>
  <si>
    <t>學補70%(B)</t>
    <phoneticPr fontId="2" type="noConversion"/>
  </si>
  <si>
    <t>職災（Ｃ）</t>
    <phoneticPr fontId="2" type="noConversion"/>
  </si>
  <si>
    <t>自付20%（Ｄ）</t>
    <phoneticPr fontId="2" type="noConversion"/>
  </si>
  <si>
    <t>學補70%（Ｅ）</t>
    <phoneticPr fontId="2" type="noConversion"/>
  </si>
  <si>
    <t>(A+D)</t>
    <phoneticPr fontId="2" type="noConversion"/>
  </si>
  <si>
    <t>(B+C+E)</t>
    <phoneticPr fontId="2" type="noConversion"/>
  </si>
  <si>
    <t>註：105年1月1日起適用(調整職災費率)</t>
    <phoneticPr fontId="2" type="noConversion"/>
  </si>
  <si>
    <t>勞工退休金月提繳工資分級表</t>
    <phoneticPr fontId="2" type="noConversion"/>
  </si>
  <si>
    <t>級</t>
    <phoneticPr fontId="2" type="noConversion"/>
  </si>
  <si>
    <t>實際工資</t>
    <phoneticPr fontId="2" type="noConversion"/>
  </si>
  <si>
    <t>月提繳工資</t>
    <phoneticPr fontId="2" type="noConversion"/>
  </si>
  <si>
    <t>月提繳勞退金</t>
    <phoneticPr fontId="2" type="noConversion"/>
  </si>
  <si>
    <t>1,500元以下</t>
    <phoneticPr fontId="2" type="noConversion"/>
  </si>
  <si>
    <t>1501元~3,000元</t>
    <phoneticPr fontId="2" type="noConversion"/>
  </si>
  <si>
    <t>3,001元~4,500元</t>
    <phoneticPr fontId="2" type="noConversion"/>
  </si>
  <si>
    <t>4,501元~6,000元</t>
    <phoneticPr fontId="2" type="noConversion"/>
  </si>
  <si>
    <t>6,001元~7,500元</t>
    <phoneticPr fontId="2" type="noConversion"/>
  </si>
  <si>
    <t>7,501元~8,700元</t>
    <phoneticPr fontId="2" type="noConversion"/>
  </si>
  <si>
    <t>8,701元~9,900元</t>
    <phoneticPr fontId="2" type="noConversion"/>
  </si>
  <si>
    <t>9,901元~11,100元</t>
    <phoneticPr fontId="2" type="noConversion"/>
  </si>
  <si>
    <t>11,101元~12,540元</t>
    <phoneticPr fontId="2" type="noConversion"/>
  </si>
  <si>
    <t>12,541元~13,500元</t>
    <phoneticPr fontId="2" type="noConversion"/>
  </si>
  <si>
    <t>13,501元~15,840元</t>
    <phoneticPr fontId="2" type="noConversion"/>
  </si>
  <si>
    <t>15,841元~16,500元</t>
    <phoneticPr fontId="2" type="noConversion"/>
  </si>
  <si>
    <t>16,501元~17,280元</t>
    <phoneticPr fontId="2" type="noConversion"/>
  </si>
  <si>
    <t>17,281元~17,880元</t>
    <phoneticPr fontId="2" type="noConversion"/>
  </si>
  <si>
    <t>17,881元~19,047元</t>
    <phoneticPr fontId="2" type="noConversion"/>
  </si>
  <si>
    <t>19,048元~20,008元</t>
    <phoneticPr fontId="2" type="noConversion"/>
  </si>
  <si>
    <t>20,009元~20,100元</t>
    <phoneticPr fontId="2" type="noConversion"/>
  </si>
  <si>
    <t>20,101元~21,000元</t>
    <phoneticPr fontId="2" type="noConversion"/>
  </si>
  <si>
    <t>21,001元~21,900元</t>
    <phoneticPr fontId="2" type="noConversion"/>
  </si>
  <si>
    <t>21,901元~22,800元</t>
    <phoneticPr fontId="2" type="noConversion"/>
  </si>
  <si>
    <t>22,801元~24,000元</t>
    <phoneticPr fontId="2" type="noConversion"/>
  </si>
  <si>
    <t>24,001元~25,200元</t>
    <phoneticPr fontId="2" type="noConversion"/>
  </si>
  <si>
    <t>25,201元~26,400元</t>
    <phoneticPr fontId="2" type="noConversion"/>
  </si>
  <si>
    <t>26,401元~27,600元</t>
    <phoneticPr fontId="2" type="noConversion"/>
  </si>
  <si>
    <t>27,601元~28,800元</t>
    <phoneticPr fontId="2" type="noConversion"/>
  </si>
  <si>
    <t>28,801元~30,300元</t>
    <phoneticPr fontId="2" type="noConversion"/>
  </si>
  <si>
    <t>30,301元~31,800元</t>
    <phoneticPr fontId="2" type="noConversion"/>
  </si>
  <si>
    <t>31,801元~33,300元</t>
    <phoneticPr fontId="2" type="noConversion"/>
  </si>
  <si>
    <t>33,301元~34,800元</t>
    <phoneticPr fontId="2" type="noConversion"/>
  </si>
  <si>
    <t>34,801元~36,300元</t>
    <phoneticPr fontId="2" type="noConversion"/>
  </si>
  <si>
    <t>36,301元~38,200元</t>
    <phoneticPr fontId="2" type="noConversion"/>
  </si>
  <si>
    <t>38,201元~40,100元</t>
    <phoneticPr fontId="2" type="noConversion"/>
  </si>
  <si>
    <t>40,101元~42,000元</t>
    <phoneticPr fontId="2" type="noConversion"/>
  </si>
  <si>
    <t>42,001元~43,900元</t>
    <phoneticPr fontId="2" type="noConversion"/>
  </si>
  <si>
    <t>43,901元~45,800元</t>
    <phoneticPr fontId="2" type="noConversion"/>
  </si>
  <si>
    <t>45,801元~48,200元</t>
    <phoneticPr fontId="2" type="noConversion"/>
  </si>
  <si>
    <t>48,201元~50,600元</t>
    <phoneticPr fontId="2" type="noConversion"/>
  </si>
  <si>
    <t>50,601元~53,000元</t>
    <phoneticPr fontId="2" type="noConversion"/>
  </si>
  <si>
    <t>53,001元~55,400元</t>
    <phoneticPr fontId="2" type="noConversion"/>
  </si>
  <si>
    <t>55,401元~57,800元</t>
    <phoneticPr fontId="2" type="noConversion"/>
  </si>
  <si>
    <t>57,801元~60,800元</t>
    <phoneticPr fontId="2" type="noConversion"/>
  </si>
  <si>
    <t>60,801元~63,800元</t>
    <phoneticPr fontId="2" type="noConversion"/>
  </si>
  <si>
    <t>63,801元~66,800元</t>
    <phoneticPr fontId="2" type="noConversion"/>
  </si>
  <si>
    <t>66,801元~69,800元</t>
    <phoneticPr fontId="2" type="noConversion"/>
  </si>
  <si>
    <t>69,801元~72,800元</t>
    <phoneticPr fontId="2" type="noConversion"/>
  </si>
  <si>
    <t>72,801元~76,500元</t>
    <phoneticPr fontId="2" type="noConversion"/>
  </si>
  <si>
    <t>76,501元~80,200元</t>
    <phoneticPr fontId="2" type="noConversion"/>
  </si>
  <si>
    <t>80,201元~83,900元</t>
    <phoneticPr fontId="2" type="noConversion"/>
  </si>
  <si>
    <t>83,901元~87,600元</t>
    <phoneticPr fontId="2" type="noConversion"/>
  </si>
  <si>
    <t>87,601元~92,100元</t>
    <phoneticPr fontId="2" type="noConversion"/>
  </si>
  <si>
    <t>92,101元~96,600元</t>
    <phoneticPr fontId="2" type="noConversion"/>
  </si>
  <si>
    <t>96,601元~101,100元</t>
    <phoneticPr fontId="2" type="noConversion"/>
  </si>
  <si>
    <t>101,101元~105,600元</t>
    <phoneticPr fontId="2" type="noConversion"/>
  </si>
  <si>
    <t>105,601元~110,100元</t>
    <phoneticPr fontId="2" type="noConversion"/>
  </si>
  <si>
    <t>110,101元~115,500元</t>
    <phoneticPr fontId="2" type="noConversion"/>
  </si>
  <si>
    <t>115,501元~120,900元</t>
    <phoneticPr fontId="2" type="noConversion"/>
  </si>
  <si>
    <t>120,901元~126,300元</t>
    <phoneticPr fontId="2" type="noConversion"/>
  </si>
  <si>
    <t>126,301元~131,700元</t>
    <phoneticPr fontId="2" type="noConversion"/>
  </si>
  <si>
    <t>131,701元~137,100元</t>
    <phoneticPr fontId="2" type="noConversion"/>
  </si>
  <si>
    <t>137,101元~142,500元</t>
    <phoneticPr fontId="2" type="noConversion"/>
  </si>
  <si>
    <t>142,501元~147,900元</t>
    <phoneticPr fontId="2" type="noConversion"/>
  </si>
  <si>
    <t>147,901元以上</t>
    <phoneticPr fontId="2" type="noConversion"/>
  </si>
  <si>
    <t>103.7.1版</t>
    <phoneticPr fontId="2" type="noConversion"/>
  </si>
  <si>
    <t>三、保險為到職加保，離職(工作最後一天)退保</t>
    <phoneticPr fontId="2" type="noConversion"/>
  </si>
  <si>
    <r>
      <t>退保日
(</t>
    </r>
    <r>
      <rPr>
        <sz val="12"/>
        <color indexed="10"/>
        <rFont val="標楷體"/>
        <family val="4"/>
        <charset val="136"/>
      </rPr>
      <t>31日退保,請輸入30</t>
    </r>
    <r>
      <rPr>
        <sz val="12"/>
        <rFont val="標楷體"/>
        <family val="4"/>
        <charset val="136"/>
      </rPr>
      <t>)</t>
    </r>
    <phoneticPr fontId="2" type="noConversion"/>
  </si>
  <si>
    <r>
      <t>退保日
(</t>
    </r>
    <r>
      <rPr>
        <sz val="12"/>
        <color indexed="10"/>
        <rFont val="標楷體"/>
        <family val="4"/>
        <charset val="136"/>
      </rPr>
      <t>31日退保,請輸入30</t>
    </r>
    <r>
      <rPr>
        <sz val="12"/>
        <rFont val="標楷體"/>
        <family val="4"/>
        <charset val="136"/>
      </rPr>
      <t>)</t>
    </r>
    <phoneticPr fontId="2" type="noConversion"/>
  </si>
  <si>
    <r>
      <t xml:space="preserve">     例：加保日為1月15日，每月薪資為31,520，勞保投保額為31,800，勞退月提繳工資為31,800，請在</t>
    </r>
    <r>
      <rPr>
        <b/>
        <sz val="12"/>
        <color indexed="10"/>
        <rFont val="新細明體"/>
        <family val="1"/>
        <charset val="136"/>
      </rPr>
      <t>黃色欄位輸入加保日及月薪</t>
    </r>
    <phoneticPr fontId="2" type="noConversion"/>
  </si>
  <si>
    <r>
      <t xml:space="preserve">     例：退保日為1月20日，每月薪資為5,000，勞保投保額為11,100，勞退月提繳工資為6,000，請在</t>
    </r>
    <r>
      <rPr>
        <b/>
        <sz val="12"/>
        <color indexed="10"/>
        <rFont val="新細明體"/>
        <family val="1"/>
        <charset val="136"/>
      </rPr>
      <t>黃色欄位輸入退保日及月薪</t>
    </r>
    <phoneticPr fontId="2" type="noConversion"/>
  </si>
  <si>
    <r>
      <t>月薪
(</t>
    </r>
    <r>
      <rPr>
        <sz val="12"/>
        <color indexed="10"/>
        <rFont val="標楷體"/>
        <family val="4"/>
        <charset val="136"/>
      </rPr>
      <t>加保單上的月薪</t>
    </r>
    <r>
      <rPr>
        <sz val="12"/>
        <rFont val="標楷體"/>
        <family val="4"/>
        <charset val="136"/>
      </rPr>
      <t>,非每月實際工資)</t>
    </r>
    <phoneticPr fontId="2" type="noConversion"/>
  </si>
  <si>
    <r>
      <t>例：</t>
    </r>
    <r>
      <rPr>
        <b/>
        <sz val="12"/>
        <color indexed="10"/>
        <rFont val="新細明體"/>
        <family val="1"/>
        <charset val="136"/>
      </rPr>
      <t>（短期工作人員）</t>
    </r>
    <r>
      <rPr>
        <sz val="12"/>
        <rFont val="新細明體"/>
        <family val="1"/>
        <charset val="136"/>
      </rPr>
      <t>加保日為1月8日，退保日為1月12日，時薪120，每天工作7小時，換算成月薪為120*7*30=25,200(時薪*每日工作時數*30天)，
            勞保投保額為25,200，勞退月提繳工資為25,200，請在</t>
    </r>
    <r>
      <rPr>
        <b/>
        <sz val="12"/>
        <color indexed="10"/>
        <rFont val="新細明體"/>
        <family val="1"/>
        <charset val="136"/>
      </rPr>
      <t>黃色欄位輸入加退保日及月薪</t>
    </r>
    <phoneticPr fontId="2" type="noConversion"/>
  </si>
  <si>
    <r>
      <t xml:space="preserve">    例：</t>
    </r>
    <r>
      <rPr>
        <b/>
        <sz val="12"/>
        <color indexed="10"/>
        <rFont val="新細明體"/>
        <family val="1"/>
        <charset val="136"/>
      </rPr>
      <t>(部分工時人員、專任助理)</t>
    </r>
    <r>
      <rPr>
        <sz val="12"/>
        <rFont val="新細明體"/>
        <family val="1"/>
        <charset val="136"/>
      </rPr>
      <t>加保日為1月8日，退保日為1月12日，每月薪資為7,000，勞保投保額為11,100，勞退月提繳工資為7,500，
             請在</t>
    </r>
    <r>
      <rPr>
        <b/>
        <sz val="12"/>
        <color indexed="10"/>
        <rFont val="新細明體"/>
        <family val="1"/>
        <charset val="136"/>
      </rPr>
      <t>黃色欄位輸入加退保日及月薪</t>
    </r>
    <phoneticPr fontId="2" type="noConversion"/>
  </si>
  <si>
    <t>勞保費自付合計</t>
    <phoneticPr fontId="2" type="noConversion"/>
  </si>
  <si>
    <t>勞保費學補合計</t>
    <phoneticPr fontId="2" type="noConversion"/>
  </si>
  <si>
    <t>四、勞保費自付即專兼任助理要負擔的保費，勞保費學補即雇主(計畫案、計畫案主持人)要負擔的保費</t>
    <phoneticPr fontId="2" type="noConversion"/>
  </si>
  <si>
    <r>
      <rPr>
        <sz val="14"/>
        <color indexed="8"/>
        <rFont val="新細明體"/>
        <family val="1"/>
        <charset val="136"/>
      </rPr>
      <t>一、</t>
    </r>
    <r>
      <rPr>
        <sz val="14"/>
        <color indexed="10"/>
        <rFont val="新細明體"/>
        <family val="1"/>
        <charset val="136"/>
      </rPr>
      <t>勞保費</t>
    </r>
    <r>
      <rPr>
        <sz val="14"/>
        <color indexed="8"/>
        <rFont val="新細明體"/>
        <family val="1"/>
        <charset val="136"/>
      </rPr>
      <t>自被保險人加保之日起計算至退保當日為止</t>
    </r>
    <r>
      <rPr>
        <sz val="14"/>
        <color indexed="10"/>
        <rFont val="新細明體"/>
        <family val="1"/>
        <charset val="136"/>
      </rPr>
      <t>，按實際在保天數計算，一個月概以30日計算</t>
    </r>
    <phoneticPr fontId="2" type="noConversion"/>
  </si>
  <si>
    <r>
      <t>２.當月退保者，自當月1日起計至退保當日或當月30日止</t>
    </r>
    <r>
      <rPr>
        <b/>
        <sz val="12"/>
        <color indexed="10"/>
        <rFont val="新細明體"/>
        <family val="1"/>
        <charset val="136"/>
      </rPr>
      <t>(適用部份工時人員、專任助理)</t>
    </r>
    <phoneticPr fontId="2" type="noConversion"/>
  </si>
  <si>
    <t>20,009元~21,009元</t>
    <phoneticPr fontId="10" type="noConversion"/>
  </si>
  <si>
    <t>全民健康保險保險費負擔金額表(三)</t>
    <phoneticPr fontId="2" type="noConversion"/>
  </si>
  <si>
    <t>﹝公、民營事業、機構及有一定雇主之受雇者適用﹞</t>
    <phoneticPr fontId="2" type="noConversion"/>
  </si>
  <si>
    <t>投保金額等級</t>
    <phoneticPr fontId="2" type="noConversion"/>
  </si>
  <si>
    <t>月投保金額</t>
    <phoneticPr fontId="2" type="noConversion"/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</si>
  <si>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</si>
  <si>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</si>
  <si>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</si>
  <si>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</si>
  <si>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</si>
  <si>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</si>
  <si>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107年1月1日起實施</t>
    <phoneticPr fontId="2" type="noConversion"/>
  </si>
  <si>
    <t xml:space="preserve">                         承保組製表</t>
    <phoneticPr fontId="2" type="noConversion"/>
  </si>
  <si>
    <t>註:1.自107年1月1日起配合基本工資調整，第一級調整為22,000元。</t>
    <phoneticPr fontId="2" type="noConversion"/>
  </si>
  <si>
    <t xml:space="preserve">    2.自105年1月1日起費率調整為4.69％ 。 </t>
    <phoneticPr fontId="2" type="noConversion"/>
  </si>
  <si>
    <t xml:space="preserve">    3.自105年1月1日起調整平均眷口數為0.61人，投保單位及政府負擔金額含本人
       及平均眷屬人數0.61人，合計1.61人。</t>
    <phoneticPr fontId="2" type="noConversion"/>
  </si>
  <si>
    <t>註：107年1月1日起適用(普通事故費率調整為9.5%)。</t>
    <phoneticPr fontId="2" type="noConversion"/>
  </si>
  <si>
    <t>107.1.1版</t>
    <phoneticPr fontId="10" type="noConversion"/>
  </si>
  <si>
    <t>21,010元~22,000元</t>
    <phoneticPr fontId="10" type="noConversion"/>
  </si>
  <si>
    <t>22,001元~22,800元</t>
    <phoneticPr fontId="10" type="noConversion"/>
  </si>
  <si>
    <t>比對用</t>
    <phoneticPr fontId="28" type="noConversion"/>
  </si>
  <si>
    <t>投保薪給(算保費)</t>
    <phoneticPr fontId="28" type="noConversion"/>
  </si>
  <si>
    <t>勞保費及就業保險費(級距對照表)</t>
    <phoneticPr fontId="2" type="noConversion"/>
  </si>
  <si>
    <t>級距比對用</t>
    <phoneticPr fontId="28" type="noConversion"/>
  </si>
  <si>
    <t>二、2月28日加保，保費計收3日(28-30日)；2月28日退保，保費計收28日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</si>
</sst>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&quot;$&quot;#,##0"/>
    <numFmt numFmtId="178" formatCode="0.0%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4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2"/>
      <color indexed="56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3" fontId="4" fillId="0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>
      <alignment vertical="center"/>
    </xf>
    <xf numFmtId="3" fontId="4" fillId="0" borderId="2" xfId="0" applyNumberFormat="1" applyFont="1" applyFill="1" applyBorder="1">
      <alignment vertical="center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>
      <alignment vertical="center"/>
    </xf>
    <xf numFmtId="0" fontId="17" fillId="3" borderId="0" xfId="0" applyFont="1" applyFill="1" applyAlignment="1"/>
    <xf numFmtId="0" fontId="18" fillId="3" borderId="0" xfId="0" applyFont="1" applyFill="1" applyBorder="1" applyAlignment="1">
      <alignment horizontal="centerContinuous"/>
    </xf>
    <xf numFmtId="0" fontId="17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20" fillId="3" borderId="0" xfId="0" applyFont="1" applyFill="1" applyAlignment="1">
      <alignment vertical="top" wrapText="1"/>
    </xf>
    <xf numFmtId="3" fontId="8" fillId="0" borderId="2" xfId="0" applyNumberFormat="1" applyFont="1" applyFill="1" applyBorder="1">
      <alignment vertical="center"/>
    </xf>
    <xf numFmtId="3" fontId="8" fillId="2" borderId="2" xfId="0" applyNumberFormat="1" applyFont="1" applyFill="1" applyBorder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1" fillId="3" borderId="0" xfId="0" applyFont="1" applyFill="1" applyAlignment="1"/>
    <xf numFmtId="0" fontId="22" fillId="0" borderId="0" xfId="0" applyFont="1">
      <alignment vertical="center"/>
    </xf>
    <xf numFmtId="41" fontId="17" fillId="3" borderId="0" xfId="1" applyFont="1" applyFill="1" applyBorder="1" applyAlignment="1">
      <alignment horizontal="center"/>
    </xf>
    <xf numFmtId="41" fontId="17" fillId="3" borderId="13" xfId="1" applyFont="1" applyFill="1" applyBorder="1" applyAlignment="1">
      <alignment horizontal="center"/>
    </xf>
    <xf numFmtId="41" fontId="17" fillId="3" borderId="14" xfId="1" applyFont="1" applyFill="1" applyBorder="1" applyAlignment="1">
      <alignment horizontal="center"/>
    </xf>
    <xf numFmtId="41" fontId="17" fillId="3" borderId="15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76" fontId="3" fillId="0" borderId="2" xfId="0" applyNumberFormat="1" applyFont="1" applyFill="1" applyBorder="1" applyAlignment="1">
      <alignment horizontal="center" vertical="center"/>
    </xf>
    <xf numFmtId="9" fontId="0" fillId="0" borderId="0" xfId="0" applyNumberFormat="1">
      <alignment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6" fontId="23" fillId="5" borderId="2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>
      <alignment vertical="center"/>
    </xf>
    <xf numFmtId="9" fontId="11" fillId="0" borderId="0" xfId="0" applyNumberFormat="1" applyFont="1">
      <alignment vertical="center"/>
    </xf>
    <xf numFmtId="3" fontId="0" fillId="6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176" fontId="23" fillId="5" borderId="2" xfId="0" applyNumberFormat="1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24" fillId="4" borderId="0" xfId="0" applyFont="1" applyFill="1">
      <alignment vertical="center"/>
    </xf>
    <xf numFmtId="0" fontId="0" fillId="4" borderId="0" xfId="0" applyFill="1">
      <alignment vertical="center"/>
    </xf>
    <xf numFmtId="9" fontId="0" fillId="4" borderId="0" xfId="0" applyNumberFormat="1" applyFill="1">
      <alignment vertical="center"/>
    </xf>
    <xf numFmtId="0" fontId="24" fillId="0" borderId="0" xfId="0" applyFont="1" applyFill="1">
      <alignment vertical="center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25" fillId="3" borderId="19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25" fillId="3" borderId="22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Border="1">
      <alignment vertical="center"/>
    </xf>
    <xf numFmtId="3" fontId="4" fillId="0" borderId="0" xfId="0" applyNumberFormat="1" applyFont="1" applyFill="1" applyBorder="1">
      <alignment vertical="center"/>
    </xf>
    <xf numFmtId="3" fontId="4" fillId="0" borderId="0" xfId="0" applyNumberFormat="1" applyFont="1" applyBorder="1">
      <alignment vertical="center"/>
    </xf>
    <xf numFmtId="0" fontId="22" fillId="0" borderId="0" xfId="0" applyFont="1" applyAlignment="1">
      <alignment vertical="center"/>
    </xf>
    <xf numFmtId="3" fontId="8" fillId="0" borderId="6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/>
    </xf>
    <xf numFmtId="177" fontId="3" fillId="7" borderId="2" xfId="0" applyNumberFormat="1" applyFont="1" applyFill="1" applyBorder="1" applyAlignment="1">
      <alignment horizontal="center" vertical="center"/>
    </xf>
    <xf numFmtId="176" fontId="23" fillId="7" borderId="2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>
      <alignment vertical="center"/>
    </xf>
    <xf numFmtId="3" fontId="26" fillId="0" borderId="2" xfId="0" applyNumberFormat="1" applyFont="1" applyFill="1" applyBorder="1">
      <alignment vertical="center"/>
    </xf>
    <xf numFmtId="0" fontId="23" fillId="0" borderId="0" xfId="0" applyFont="1">
      <alignment vertical="center"/>
    </xf>
    <xf numFmtId="3" fontId="26" fillId="0" borderId="2" xfId="0" applyNumberFormat="1" applyFont="1" applyBorder="1" applyAlignment="1">
      <alignment horizontal="right"/>
    </xf>
    <xf numFmtId="3" fontId="26" fillId="0" borderId="2" xfId="0" applyNumberFormat="1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" xfId="0" applyNumberFormat="1" applyFont="1" applyBorder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2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20" fillId="3" borderId="0" xfId="0" applyFont="1" applyFill="1" applyAlignment="1">
      <alignment horizontal="left" wrapText="1"/>
    </xf>
    <xf numFmtId="0" fontId="19" fillId="3" borderId="28" xfId="0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23" xfId="0" applyFont="1" applyFill="1" applyBorder="1" applyAlignment="1">
      <alignment vertical="center" wrapText="1"/>
    </xf>
    <xf numFmtId="0" fontId="17" fillId="3" borderId="21" xfId="0" applyFont="1" applyFill="1" applyBorder="1" applyAlignment="1">
      <alignment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3" borderId="28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76" fontId="23" fillId="5" borderId="2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60" sqref="F60"/>
    </sheetView>
  </sheetViews>
  <sheetFormatPr defaultColWidth="9.6640625" defaultRowHeight="16.2"/>
  <cols>
    <col min="1" max="1" width="12.44140625" style="11" customWidth="1"/>
    <col min="2" max="2" width="15.77734375" style="11" customWidth="1"/>
    <col min="3" max="6" width="14.109375" style="11" customWidth="1"/>
    <col min="7" max="8" width="15.77734375" style="11" customWidth="1"/>
    <col min="9" max="16384" width="9.6640625" style="11"/>
  </cols>
  <sheetData>
    <row r="1" spans="1:8" ht="24.6">
      <c r="B1" s="12" t="s">
        <v>192</v>
      </c>
      <c r="C1" s="13"/>
      <c r="D1" s="13"/>
      <c r="E1" s="13"/>
      <c r="F1" s="13"/>
    </row>
    <row r="2" spans="1:8" ht="16.8" thickBot="1">
      <c r="B2" s="13" t="s">
        <v>193</v>
      </c>
      <c r="C2" s="13"/>
      <c r="D2" s="13"/>
      <c r="E2" s="13"/>
      <c r="F2" s="13"/>
      <c r="H2" s="14" t="s">
        <v>0</v>
      </c>
    </row>
    <row r="3" spans="1:8" ht="22.5" customHeight="1">
      <c r="A3" s="117" t="s">
        <v>194</v>
      </c>
      <c r="B3" s="113" t="s">
        <v>195</v>
      </c>
      <c r="C3" s="119" t="s">
        <v>1</v>
      </c>
      <c r="D3" s="120"/>
      <c r="E3" s="120"/>
      <c r="F3" s="121"/>
      <c r="G3" s="122" t="s">
        <v>196</v>
      </c>
      <c r="H3" s="115" t="s">
        <v>197</v>
      </c>
    </row>
    <row r="4" spans="1:8" ht="48" customHeight="1">
      <c r="A4" s="118"/>
      <c r="B4" s="114"/>
      <c r="C4" s="15" t="s">
        <v>198</v>
      </c>
      <c r="D4" s="16" t="s">
        <v>199</v>
      </c>
      <c r="E4" s="17" t="s">
        <v>200</v>
      </c>
      <c r="F4" s="17" t="s">
        <v>201</v>
      </c>
      <c r="G4" s="123"/>
      <c r="H4" s="116"/>
    </row>
    <row r="5" spans="1:8">
      <c r="A5" s="18">
        <v>1</v>
      </c>
      <c r="B5" s="35">
        <v>22000</v>
      </c>
      <c r="C5" s="20">
        <f t="shared" ref="C5:C53" si="0">+ROUND(B5*0.0469*0.3,0)</f>
        <v>310</v>
      </c>
      <c r="D5" s="19">
        <f t="shared" ref="D5:D18" si="1">+C5*2</f>
        <v>620</v>
      </c>
      <c r="E5" s="19">
        <f t="shared" ref="E5:E53" si="2">+C5*3</f>
        <v>930</v>
      </c>
      <c r="F5" s="43">
        <f t="shared" ref="F5:F53" si="3">+C5*4</f>
        <v>1240</v>
      </c>
      <c r="G5" s="62">
        <f t="shared" ref="G5:G53" si="4">+ROUND(B5*0.0469*0.6*1.61,0)</f>
        <v>997</v>
      </c>
      <c r="H5" s="73">
        <f t="shared" ref="H5:H53" si="5">+ROUND(B5*0.0469*0.1*1.61,0)</f>
        <v>166</v>
      </c>
    </row>
    <row r="6" spans="1:8">
      <c r="A6" s="21">
        <f t="shared" ref="A6:A53" si="6">+A5+1</f>
        <v>2</v>
      </c>
      <c r="B6" s="36">
        <v>22800</v>
      </c>
      <c r="C6" s="22">
        <f t="shared" si="0"/>
        <v>321</v>
      </c>
      <c r="D6" s="23">
        <f t="shared" si="1"/>
        <v>642</v>
      </c>
      <c r="E6" s="22">
        <f t="shared" si="2"/>
        <v>963</v>
      </c>
      <c r="F6" s="44">
        <f t="shared" si="3"/>
        <v>1284</v>
      </c>
      <c r="G6" s="63">
        <f t="shared" si="4"/>
        <v>1033</v>
      </c>
      <c r="H6" s="74">
        <f t="shared" si="5"/>
        <v>172</v>
      </c>
    </row>
    <row r="7" spans="1:8">
      <c r="A7" s="18">
        <f t="shared" si="6"/>
        <v>3</v>
      </c>
      <c r="B7" s="35">
        <v>24000</v>
      </c>
      <c r="C7" s="75">
        <f t="shared" si="0"/>
        <v>338</v>
      </c>
      <c r="D7" s="19">
        <f t="shared" si="1"/>
        <v>676</v>
      </c>
      <c r="E7" s="19">
        <f t="shared" si="2"/>
        <v>1014</v>
      </c>
      <c r="F7" s="43">
        <f t="shared" si="3"/>
        <v>1352</v>
      </c>
      <c r="G7" s="62">
        <f t="shared" si="4"/>
        <v>1087</v>
      </c>
      <c r="H7" s="73">
        <f t="shared" si="5"/>
        <v>181</v>
      </c>
    </row>
    <row r="8" spans="1:8">
      <c r="A8" s="18">
        <f t="shared" si="6"/>
        <v>4</v>
      </c>
      <c r="B8" s="35">
        <v>25200</v>
      </c>
      <c r="C8" s="20">
        <f t="shared" si="0"/>
        <v>355</v>
      </c>
      <c r="D8" s="19">
        <f t="shared" si="1"/>
        <v>710</v>
      </c>
      <c r="E8" s="19">
        <f t="shared" si="2"/>
        <v>1065</v>
      </c>
      <c r="F8" s="43">
        <f t="shared" si="3"/>
        <v>1420</v>
      </c>
      <c r="G8" s="62">
        <f t="shared" si="4"/>
        <v>1142</v>
      </c>
      <c r="H8" s="73">
        <f t="shared" si="5"/>
        <v>190</v>
      </c>
    </row>
    <row r="9" spans="1:8">
      <c r="A9" s="18">
        <f t="shared" si="6"/>
        <v>5</v>
      </c>
      <c r="B9" s="35">
        <v>26400</v>
      </c>
      <c r="C9" s="20">
        <f t="shared" si="0"/>
        <v>371</v>
      </c>
      <c r="D9" s="19">
        <f t="shared" si="1"/>
        <v>742</v>
      </c>
      <c r="E9" s="19">
        <f t="shared" si="2"/>
        <v>1113</v>
      </c>
      <c r="F9" s="43">
        <f t="shared" si="3"/>
        <v>1484</v>
      </c>
      <c r="G9" s="62">
        <f t="shared" si="4"/>
        <v>1196</v>
      </c>
      <c r="H9" s="73">
        <f t="shared" si="5"/>
        <v>199</v>
      </c>
    </row>
    <row r="10" spans="1:8">
      <c r="A10" s="18">
        <f t="shared" si="6"/>
        <v>6</v>
      </c>
      <c r="B10" s="35">
        <v>27600</v>
      </c>
      <c r="C10" s="20">
        <f t="shared" si="0"/>
        <v>388</v>
      </c>
      <c r="D10" s="19">
        <f t="shared" si="1"/>
        <v>776</v>
      </c>
      <c r="E10" s="19">
        <f t="shared" si="2"/>
        <v>1164</v>
      </c>
      <c r="F10" s="43">
        <f t="shared" si="3"/>
        <v>1552</v>
      </c>
      <c r="G10" s="62">
        <f t="shared" si="4"/>
        <v>1250</v>
      </c>
      <c r="H10" s="73">
        <f t="shared" si="5"/>
        <v>208</v>
      </c>
    </row>
    <row r="11" spans="1:8">
      <c r="A11" s="21">
        <f t="shared" si="6"/>
        <v>7</v>
      </c>
      <c r="B11" s="36">
        <v>28800</v>
      </c>
      <c r="C11" s="22">
        <f t="shared" si="0"/>
        <v>405</v>
      </c>
      <c r="D11" s="23">
        <f t="shared" si="1"/>
        <v>810</v>
      </c>
      <c r="E11" s="23">
        <f t="shared" si="2"/>
        <v>1215</v>
      </c>
      <c r="F11" s="45">
        <f t="shared" si="3"/>
        <v>1620</v>
      </c>
      <c r="G11" s="62">
        <f t="shared" si="4"/>
        <v>1305</v>
      </c>
      <c r="H11" s="73">
        <f t="shared" si="5"/>
        <v>217</v>
      </c>
    </row>
    <row r="12" spans="1:8">
      <c r="A12" s="18">
        <f t="shared" si="6"/>
        <v>8</v>
      </c>
      <c r="B12" s="35">
        <v>30300</v>
      </c>
      <c r="C12" s="20">
        <f t="shared" si="0"/>
        <v>426</v>
      </c>
      <c r="D12" s="19">
        <f t="shared" si="1"/>
        <v>852</v>
      </c>
      <c r="E12" s="19">
        <f t="shared" si="2"/>
        <v>1278</v>
      </c>
      <c r="F12" s="43">
        <f t="shared" si="3"/>
        <v>1704</v>
      </c>
      <c r="G12" s="61">
        <f t="shared" si="4"/>
        <v>1373</v>
      </c>
      <c r="H12" s="72">
        <f t="shared" si="5"/>
        <v>229</v>
      </c>
    </row>
    <row r="13" spans="1:8">
      <c r="A13" s="18">
        <f t="shared" si="6"/>
        <v>9</v>
      </c>
      <c r="B13" s="35">
        <v>31800</v>
      </c>
      <c r="C13" s="20">
        <f t="shared" si="0"/>
        <v>447</v>
      </c>
      <c r="D13" s="19">
        <f t="shared" si="1"/>
        <v>894</v>
      </c>
      <c r="E13" s="19">
        <f t="shared" si="2"/>
        <v>1341</v>
      </c>
      <c r="F13" s="43">
        <f t="shared" si="3"/>
        <v>1788</v>
      </c>
      <c r="G13" s="62">
        <f t="shared" si="4"/>
        <v>1441</v>
      </c>
      <c r="H13" s="73">
        <f t="shared" si="5"/>
        <v>240</v>
      </c>
    </row>
    <row r="14" spans="1:8">
      <c r="A14" s="18">
        <f t="shared" si="6"/>
        <v>10</v>
      </c>
      <c r="B14" s="35">
        <v>33300</v>
      </c>
      <c r="C14" s="20">
        <f t="shared" si="0"/>
        <v>469</v>
      </c>
      <c r="D14" s="19">
        <f t="shared" si="1"/>
        <v>938</v>
      </c>
      <c r="E14" s="19">
        <f t="shared" si="2"/>
        <v>1407</v>
      </c>
      <c r="F14" s="43">
        <f t="shared" si="3"/>
        <v>1876</v>
      </c>
      <c r="G14" s="62">
        <f t="shared" si="4"/>
        <v>1509</v>
      </c>
      <c r="H14" s="73">
        <f t="shared" si="5"/>
        <v>251</v>
      </c>
    </row>
    <row r="15" spans="1:8">
      <c r="A15" s="18">
        <f t="shared" si="6"/>
        <v>11</v>
      </c>
      <c r="B15" s="35">
        <v>34800</v>
      </c>
      <c r="C15" s="20">
        <f t="shared" si="0"/>
        <v>490</v>
      </c>
      <c r="D15" s="19">
        <f t="shared" si="1"/>
        <v>980</v>
      </c>
      <c r="E15" s="19">
        <f t="shared" si="2"/>
        <v>1470</v>
      </c>
      <c r="F15" s="43">
        <f t="shared" si="3"/>
        <v>1960</v>
      </c>
      <c r="G15" s="62">
        <f t="shared" si="4"/>
        <v>1577</v>
      </c>
      <c r="H15" s="73">
        <f t="shared" si="5"/>
        <v>263</v>
      </c>
    </row>
    <row r="16" spans="1:8">
      <c r="A16" s="21">
        <f t="shared" si="6"/>
        <v>12</v>
      </c>
      <c r="B16" s="36">
        <v>36300</v>
      </c>
      <c r="C16" s="22">
        <f t="shared" si="0"/>
        <v>511</v>
      </c>
      <c r="D16" s="23">
        <f t="shared" si="1"/>
        <v>1022</v>
      </c>
      <c r="E16" s="23">
        <f t="shared" si="2"/>
        <v>1533</v>
      </c>
      <c r="F16" s="45">
        <f t="shared" si="3"/>
        <v>2044</v>
      </c>
      <c r="G16" s="62">
        <f t="shared" si="4"/>
        <v>1645</v>
      </c>
      <c r="H16" s="73">
        <f t="shared" si="5"/>
        <v>274</v>
      </c>
    </row>
    <row r="17" spans="1:8">
      <c r="A17" s="18">
        <f t="shared" si="6"/>
        <v>13</v>
      </c>
      <c r="B17" s="35">
        <v>38200</v>
      </c>
      <c r="C17" s="20">
        <f t="shared" si="0"/>
        <v>537</v>
      </c>
      <c r="D17" s="19">
        <f t="shared" si="1"/>
        <v>1074</v>
      </c>
      <c r="E17" s="19">
        <f t="shared" si="2"/>
        <v>1611</v>
      </c>
      <c r="F17" s="43">
        <f t="shared" si="3"/>
        <v>2148</v>
      </c>
      <c r="G17" s="61">
        <f t="shared" si="4"/>
        <v>1731</v>
      </c>
      <c r="H17" s="72">
        <f t="shared" si="5"/>
        <v>288</v>
      </c>
    </row>
    <row r="18" spans="1:8">
      <c r="A18" s="18">
        <f t="shared" si="6"/>
        <v>14</v>
      </c>
      <c r="B18" s="35">
        <v>40100</v>
      </c>
      <c r="C18" s="20">
        <f t="shared" si="0"/>
        <v>564</v>
      </c>
      <c r="D18" s="19">
        <f t="shared" si="1"/>
        <v>1128</v>
      </c>
      <c r="E18" s="19">
        <f t="shared" si="2"/>
        <v>1692</v>
      </c>
      <c r="F18" s="43">
        <f t="shared" si="3"/>
        <v>2256</v>
      </c>
      <c r="G18" s="62">
        <f t="shared" si="4"/>
        <v>1817</v>
      </c>
      <c r="H18" s="73">
        <f t="shared" si="5"/>
        <v>303</v>
      </c>
    </row>
    <row r="19" spans="1:8">
      <c r="A19" s="18">
        <f t="shared" si="6"/>
        <v>15</v>
      </c>
      <c r="B19" s="35">
        <v>42000</v>
      </c>
      <c r="C19" s="20">
        <f t="shared" si="0"/>
        <v>591</v>
      </c>
      <c r="D19" s="19">
        <f>+C19*2</f>
        <v>1182</v>
      </c>
      <c r="E19" s="19">
        <f t="shared" si="2"/>
        <v>1773</v>
      </c>
      <c r="F19" s="43">
        <f t="shared" si="3"/>
        <v>2364</v>
      </c>
      <c r="G19" s="62">
        <f t="shared" si="4"/>
        <v>1903</v>
      </c>
      <c r="H19" s="73">
        <f t="shared" si="5"/>
        <v>317</v>
      </c>
    </row>
    <row r="20" spans="1:8">
      <c r="A20" s="18">
        <f t="shared" si="6"/>
        <v>16</v>
      </c>
      <c r="B20" s="35">
        <v>43900</v>
      </c>
      <c r="C20" s="20">
        <f t="shared" si="0"/>
        <v>618</v>
      </c>
      <c r="D20" s="19">
        <f t="shared" ref="D20:D53" si="7">+C20*2</f>
        <v>1236</v>
      </c>
      <c r="E20" s="19">
        <f t="shared" si="2"/>
        <v>1854</v>
      </c>
      <c r="F20" s="43">
        <f t="shared" si="3"/>
        <v>2472</v>
      </c>
      <c r="G20" s="62">
        <f t="shared" si="4"/>
        <v>1989</v>
      </c>
      <c r="H20" s="73">
        <f t="shared" si="5"/>
        <v>331</v>
      </c>
    </row>
    <row r="21" spans="1:8">
      <c r="A21" s="21">
        <f t="shared" si="6"/>
        <v>17</v>
      </c>
      <c r="B21" s="36">
        <v>45800</v>
      </c>
      <c r="C21" s="22">
        <f t="shared" si="0"/>
        <v>644</v>
      </c>
      <c r="D21" s="23">
        <f t="shared" si="7"/>
        <v>1288</v>
      </c>
      <c r="E21" s="23">
        <f t="shared" si="2"/>
        <v>1932</v>
      </c>
      <c r="F21" s="45">
        <f t="shared" si="3"/>
        <v>2576</v>
      </c>
      <c r="G21" s="62">
        <f t="shared" si="4"/>
        <v>2075</v>
      </c>
      <c r="H21" s="73">
        <f t="shared" si="5"/>
        <v>346</v>
      </c>
    </row>
    <row r="22" spans="1:8">
      <c r="A22" s="18">
        <f t="shared" si="6"/>
        <v>18</v>
      </c>
      <c r="B22" s="35">
        <v>48200</v>
      </c>
      <c r="C22" s="20">
        <f t="shared" si="0"/>
        <v>678</v>
      </c>
      <c r="D22" s="19">
        <f t="shared" si="7"/>
        <v>1356</v>
      </c>
      <c r="E22" s="19">
        <f t="shared" si="2"/>
        <v>2034</v>
      </c>
      <c r="F22" s="43">
        <f t="shared" si="3"/>
        <v>2712</v>
      </c>
      <c r="G22" s="61">
        <f t="shared" si="4"/>
        <v>2184</v>
      </c>
      <c r="H22" s="72">
        <f t="shared" si="5"/>
        <v>364</v>
      </c>
    </row>
    <row r="23" spans="1:8">
      <c r="A23" s="18">
        <f t="shared" si="6"/>
        <v>19</v>
      </c>
      <c r="B23" s="35">
        <v>50600</v>
      </c>
      <c r="C23" s="20">
        <f t="shared" si="0"/>
        <v>712</v>
      </c>
      <c r="D23" s="19">
        <f t="shared" si="7"/>
        <v>1424</v>
      </c>
      <c r="E23" s="19">
        <f t="shared" si="2"/>
        <v>2136</v>
      </c>
      <c r="F23" s="43">
        <f t="shared" si="3"/>
        <v>2848</v>
      </c>
      <c r="G23" s="62">
        <f t="shared" si="4"/>
        <v>2292</v>
      </c>
      <c r="H23" s="73">
        <f t="shared" si="5"/>
        <v>382</v>
      </c>
    </row>
    <row r="24" spans="1:8">
      <c r="A24" s="18">
        <f t="shared" si="6"/>
        <v>20</v>
      </c>
      <c r="B24" s="35">
        <v>53000</v>
      </c>
      <c r="C24" s="20">
        <f t="shared" si="0"/>
        <v>746</v>
      </c>
      <c r="D24" s="19">
        <f t="shared" si="7"/>
        <v>1492</v>
      </c>
      <c r="E24" s="19">
        <f t="shared" si="2"/>
        <v>2238</v>
      </c>
      <c r="F24" s="43">
        <f t="shared" si="3"/>
        <v>2984</v>
      </c>
      <c r="G24" s="62">
        <f t="shared" si="4"/>
        <v>2401</v>
      </c>
      <c r="H24" s="73">
        <f t="shared" si="5"/>
        <v>400</v>
      </c>
    </row>
    <row r="25" spans="1:8">
      <c r="A25" s="18">
        <f t="shared" si="6"/>
        <v>21</v>
      </c>
      <c r="B25" s="35">
        <v>55400</v>
      </c>
      <c r="C25" s="20">
        <f t="shared" si="0"/>
        <v>779</v>
      </c>
      <c r="D25" s="19">
        <f t="shared" si="7"/>
        <v>1558</v>
      </c>
      <c r="E25" s="19">
        <f t="shared" si="2"/>
        <v>2337</v>
      </c>
      <c r="F25" s="43">
        <f t="shared" si="3"/>
        <v>3116</v>
      </c>
      <c r="G25" s="62">
        <f t="shared" si="4"/>
        <v>2510</v>
      </c>
      <c r="H25" s="73">
        <f t="shared" si="5"/>
        <v>418</v>
      </c>
    </row>
    <row r="26" spans="1:8">
      <c r="A26" s="21">
        <f t="shared" si="6"/>
        <v>22</v>
      </c>
      <c r="B26" s="36">
        <v>57800</v>
      </c>
      <c r="C26" s="22">
        <f t="shared" si="0"/>
        <v>813</v>
      </c>
      <c r="D26" s="23">
        <f t="shared" si="7"/>
        <v>1626</v>
      </c>
      <c r="E26" s="23">
        <f t="shared" si="2"/>
        <v>2439</v>
      </c>
      <c r="F26" s="45">
        <f t="shared" si="3"/>
        <v>3252</v>
      </c>
      <c r="G26" s="62">
        <f t="shared" si="4"/>
        <v>2619</v>
      </c>
      <c r="H26" s="73">
        <f t="shared" si="5"/>
        <v>436</v>
      </c>
    </row>
    <row r="27" spans="1:8">
      <c r="A27" s="24">
        <f t="shared" si="6"/>
        <v>23</v>
      </c>
      <c r="B27" s="35">
        <v>60800</v>
      </c>
      <c r="C27" s="20">
        <f>+ROUND(B27*0.0469*0.3,0)</f>
        <v>855</v>
      </c>
      <c r="D27" s="19">
        <f t="shared" si="7"/>
        <v>1710</v>
      </c>
      <c r="E27" s="20">
        <f t="shared" si="2"/>
        <v>2565</v>
      </c>
      <c r="F27" s="46">
        <f t="shared" si="3"/>
        <v>3420</v>
      </c>
      <c r="G27" s="61">
        <f t="shared" si="4"/>
        <v>2755</v>
      </c>
      <c r="H27" s="72">
        <f t="shared" si="5"/>
        <v>459</v>
      </c>
    </row>
    <row r="28" spans="1:8">
      <c r="A28" s="18">
        <f t="shared" si="6"/>
        <v>24</v>
      </c>
      <c r="B28" s="35">
        <v>63800</v>
      </c>
      <c r="C28" s="20">
        <f t="shared" si="0"/>
        <v>898</v>
      </c>
      <c r="D28" s="19">
        <f t="shared" si="7"/>
        <v>1796</v>
      </c>
      <c r="E28" s="20">
        <f t="shared" si="2"/>
        <v>2694</v>
      </c>
      <c r="F28" s="46">
        <f t="shared" si="3"/>
        <v>3592</v>
      </c>
      <c r="G28" s="62">
        <f t="shared" si="4"/>
        <v>2890</v>
      </c>
      <c r="H28" s="73">
        <f t="shared" si="5"/>
        <v>482</v>
      </c>
    </row>
    <row r="29" spans="1:8">
      <c r="A29" s="18">
        <f t="shared" si="6"/>
        <v>25</v>
      </c>
      <c r="B29" s="35">
        <v>66800</v>
      </c>
      <c r="C29" s="20">
        <f t="shared" si="0"/>
        <v>940</v>
      </c>
      <c r="D29" s="19">
        <f t="shared" si="7"/>
        <v>1880</v>
      </c>
      <c r="E29" s="20">
        <f t="shared" si="2"/>
        <v>2820</v>
      </c>
      <c r="F29" s="46">
        <f t="shared" si="3"/>
        <v>3760</v>
      </c>
      <c r="G29" s="62">
        <f t="shared" si="4"/>
        <v>3026</v>
      </c>
      <c r="H29" s="73">
        <f t="shared" si="5"/>
        <v>504</v>
      </c>
    </row>
    <row r="30" spans="1:8">
      <c r="A30" s="18">
        <f t="shared" si="6"/>
        <v>26</v>
      </c>
      <c r="B30" s="35">
        <v>69800</v>
      </c>
      <c r="C30" s="20">
        <f t="shared" si="0"/>
        <v>982</v>
      </c>
      <c r="D30" s="19">
        <f t="shared" si="7"/>
        <v>1964</v>
      </c>
      <c r="E30" s="20">
        <f t="shared" si="2"/>
        <v>2946</v>
      </c>
      <c r="F30" s="46">
        <f t="shared" si="3"/>
        <v>3928</v>
      </c>
      <c r="G30" s="62">
        <f t="shared" si="4"/>
        <v>3162</v>
      </c>
      <c r="H30" s="73">
        <f t="shared" si="5"/>
        <v>527</v>
      </c>
    </row>
    <row r="31" spans="1:8">
      <c r="A31" s="21">
        <f t="shared" si="6"/>
        <v>27</v>
      </c>
      <c r="B31" s="36">
        <v>72800</v>
      </c>
      <c r="C31" s="22">
        <f t="shared" si="0"/>
        <v>1024</v>
      </c>
      <c r="D31" s="23">
        <f t="shared" si="7"/>
        <v>2048</v>
      </c>
      <c r="E31" s="22">
        <f t="shared" si="2"/>
        <v>3072</v>
      </c>
      <c r="F31" s="44">
        <f t="shared" si="3"/>
        <v>4096</v>
      </c>
      <c r="G31" s="62">
        <f t="shared" si="4"/>
        <v>3298</v>
      </c>
      <c r="H31" s="73">
        <f t="shared" si="5"/>
        <v>550</v>
      </c>
    </row>
    <row r="32" spans="1:8">
      <c r="A32" s="18">
        <f t="shared" si="6"/>
        <v>28</v>
      </c>
      <c r="B32" s="37">
        <v>76500</v>
      </c>
      <c r="C32" s="20">
        <f>+ROUND(B32*0.0469*0.3,0)</f>
        <v>1076</v>
      </c>
      <c r="D32" s="19">
        <f t="shared" si="7"/>
        <v>2152</v>
      </c>
      <c r="E32" s="19">
        <f t="shared" si="2"/>
        <v>3228</v>
      </c>
      <c r="F32" s="43">
        <f t="shared" si="3"/>
        <v>4304</v>
      </c>
      <c r="G32" s="61">
        <f t="shared" si="4"/>
        <v>3466</v>
      </c>
      <c r="H32" s="72">
        <f t="shared" si="5"/>
        <v>578</v>
      </c>
    </row>
    <row r="33" spans="1:8">
      <c r="A33" s="18">
        <f t="shared" si="6"/>
        <v>29</v>
      </c>
      <c r="B33" s="37">
        <v>80200</v>
      </c>
      <c r="C33" s="20">
        <f t="shared" si="0"/>
        <v>1128</v>
      </c>
      <c r="D33" s="19">
        <f t="shared" si="7"/>
        <v>2256</v>
      </c>
      <c r="E33" s="19">
        <f t="shared" si="2"/>
        <v>3384</v>
      </c>
      <c r="F33" s="43">
        <f t="shared" si="3"/>
        <v>4512</v>
      </c>
      <c r="G33" s="62">
        <f t="shared" si="4"/>
        <v>3633</v>
      </c>
      <c r="H33" s="73">
        <f t="shared" si="5"/>
        <v>606</v>
      </c>
    </row>
    <row r="34" spans="1:8">
      <c r="A34" s="18">
        <f t="shared" si="6"/>
        <v>30</v>
      </c>
      <c r="B34" s="35">
        <v>83900</v>
      </c>
      <c r="C34" s="20">
        <f t="shared" si="0"/>
        <v>1180</v>
      </c>
      <c r="D34" s="19">
        <f t="shared" si="7"/>
        <v>2360</v>
      </c>
      <c r="E34" s="19">
        <f t="shared" si="2"/>
        <v>3540</v>
      </c>
      <c r="F34" s="43">
        <f t="shared" si="3"/>
        <v>4720</v>
      </c>
      <c r="G34" s="62">
        <f t="shared" si="4"/>
        <v>3801</v>
      </c>
      <c r="H34" s="73">
        <f t="shared" si="5"/>
        <v>634</v>
      </c>
    </row>
    <row r="35" spans="1:8">
      <c r="A35" s="21">
        <f t="shared" si="6"/>
        <v>31</v>
      </c>
      <c r="B35" s="36">
        <v>87600</v>
      </c>
      <c r="C35" s="22">
        <f t="shared" si="0"/>
        <v>1233</v>
      </c>
      <c r="D35" s="23">
        <f t="shared" si="7"/>
        <v>2466</v>
      </c>
      <c r="E35" s="23">
        <f t="shared" si="2"/>
        <v>3699</v>
      </c>
      <c r="F35" s="45">
        <f t="shared" si="3"/>
        <v>4932</v>
      </c>
      <c r="G35" s="62">
        <f t="shared" si="4"/>
        <v>3969</v>
      </c>
      <c r="H35" s="73">
        <f t="shared" si="5"/>
        <v>661</v>
      </c>
    </row>
    <row r="36" spans="1:8">
      <c r="A36" s="18">
        <f t="shared" si="6"/>
        <v>32</v>
      </c>
      <c r="B36" s="35">
        <v>92100</v>
      </c>
      <c r="C36" s="20">
        <f>+ROUND(B36*0.0469*0.3,0)</f>
        <v>1296</v>
      </c>
      <c r="D36" s="19">
        <f t="shared" si="7"/>
        <v>2592</v>
      </c>
      <c r="E36" s="20">
        <f t="shared" si="2"/>
        <v>3888</v>
      </c>
      <c r="F36" s="46">
        <f t="shared" si="3"/>
        <v>5184</v>
      </c>
      <c r="G36" s="61">
        <f t="shared" si="4"/>
        <v>4173</v>
      </c>
      <c r="H36" s="72">
        <f t="shared" si="5"/>
        <v>695</v>
      </c>
    </row>
    <row r="37" spans="1:8">
      <c r="A37" s="18">
        <f t="shared" si="6"/>
        <v>33</v>
      </c>
      <c r="B37" s="35">
        <v>96600</v>
      </c>
      <c r="C37" s="20">
        <f t="shared" si="0"/>
        <v>1359</v>
      </c>
      <c r="D37" s="19">
        <f t="shared" si="7"/>
        <v>2718</v>
      </c>
      <c r="E37" s="20">
        <f t="shared" si="2"/>
        <v>4077</v>
      </c>
      <c r="F37" s="46">
        <f t="shared" si="3"/>
        <v>5436</v>
      </c>
      <c r="G37" s="62">
        <f t="shared" si="4"/>
        <v>4377</v>
      </c>
      <c r="H37" s="73">
        <f t="shared" si="5"/>
        <v>729</v>
      </c>
    </row>
    <row r="38" spans="1:8">
      <c r="A38" s="18">
        <f t="shared" si="6"/>
        <v>34</v>
      </c>
      <c r="B38" s="35">
        <v>101100</v>
      </c>
      <c r="C38" s="20">
        <f t="shared" si="0"/>
        <v>1422</v>
      </c>
      <c r="D38" s="19">
        <f t="shared" si="7"/>
        <v>2844</v>
      </c>
      <c r="E38" s="20">
        <f t="shared" si="2"/>
        <v>4266</v>
      </c>
      <c r="F38" s="46">
        <f t="shared" si="3"/>
        <v>5688</v>
      </c>
      <c r="G38" s="62">
        <f t="shared" si="4"/>
        <v>4580</v>
      </c>
      <c r="H38" s="73">
        <f t="shared" si="5"/>
        <v>763</v>
      </c>
    </row>
    <row r="39" spans="1:8">
      <c r="A39" s="18">
        <f t="shared" si="6"/>
        <v>35</v>
      </c>
      <c r="B39" s="35">
        <v>105600</v>
      </c>
      <c r="C39" s="20">
        <f t="shared" si="0"/>
        <v>1486</v>
      </c>
      <c r="D39" s="19">
        <f t="shared" si="7"/>
        <v>2972</v>
      </c>
      <c r="E39" s="20">
        <f t="shared" si="2"/>
        <v>4458</v>
      </c>
      <c r="F39" s="46">
        <f t="shared" si="3"/>
        <v>5944</v>
      </c>
      <c r="G39" s="62">
        <f t="shared" si="4"/>
        <v>4784</v>
      </c>
      <c r="H39" s="73">
        <f t="shared" si="5"/>
        <v>797</v>
      </c>
    </row>
    <row r="40" spans="1:8">
      <c r="A40" s="21">
        <f t="shared" si="6"/>
        <v>36</v>
      </c>
      <c r="B40" s="36">
        <v>110100</v>
      </c>
      <c r="C40" s="22">
        <f t="shared" si="0"/>
        <v>1549</v>
      </c>
      <c r="D40" s="23">
        <f t="shared" si="7"/>
        <v>3098</v>
      </c>
      <c r="E40" s="22">
        <f t="shared" si="2"/>
        <v>4647</v>
      </c>
      <c r="F40" s="44">
        <f t="shared" si="3"/>
        <v>6196</v>
      </c>
      <c r="G40" s="62">
        <f t="shared" si="4"/>
        <v>4988</v>
      </c>
      <c r="H40" s="73">
        <f t="shared" si="5"/>
        <v>831</v>
      </c>
    </row>
    <row r="41" spans="1:8">
      <c r="A41" s="18">
        <f t="shared" si="6"/>
        <v>37</v>
      </c>
      <c r="B41" s="37">
        <v>115500</v>
      </c>
      <c r="C41" s="20">
        <f>+ROUND(B41*0.0469*0.3,0)</f>
        <v>1625</v>
      </c>
      <c r="D41" s="19">
        <f t="shared" si="7"/>
        <v>3250</v>
      </c>
      <c r="E41" s="19">
        <f t="shared" si="2"/>
        <v>4875</v>
      </c>
      <c r="F41" s="43">
        <f t="shared" si="3"/>
        <v>6500</v>
      </c>
      <c r="G41" s="61">
        <f t="shared" si="4"/>
        <v>5233</v>
      </c>
      <c r="H41" s="72">
        <f t="shared" si="5"/>
        <v>872</v>
      </c>
    </row>
    <row r="42" spans="1:8">
      <c r="A42" s="18">
        <f t="shared" si="6"/>
        <v>38</v>
      </c>
      <c r="B42" s="37">
        <v>120900</v>
      </c>
      <c r="C42" s="20">
        <f t="shared" si="0"/>
        <v>1701</v>
      </c>
      <c r="D42" s="19">
        <f t="shared" si="7"/>
        <v>3402</v>
      </c>
      <c r="E42" s="19">
        <f t="shared" si="2"/>
        <v>5103</v>
      </c>
      <c r="F42" s="43">
        <f t="shared" si="3"/>
        <v>6804</v>
      </c>
      <c r="G42" s="62">
        <f t="shared" si="4"/>
        <v>5477</v>
      </c>
      <c r="H42" s="73">
        <f t="shared" si="5"/>
        <v>913</v>
      </c>
    </row>
    <row r="43" spans="1:8">
      <c r="A43" s="18">
        <f t="shared" si="6"/>
        <v>39</v>
      </c>
      <c r="B43" s="35">
        <v>126300</v>
      </c>
      <c r="C43" s="20">
        <f t="shared" si="0"/>
        <v>1777</v>
      </c>
      <c r="D43" s="19">
        <f t="shared" si="7"/>
        <v>3554</v>
      </c>
      <c r="E43" s="19">
        <f t="shared" si="2"/>
        <v>5331</v>
      </c>
      <c r="F43" s="43">
        <f t="shared" si="3"/>
        <v>7108</v>
      </c>
      <c r="G43" s="62">
        <f t="shared" si="4"/>
        <v>5722</v>
      </c>
      <c r="H43" s="73">
        <f t="shared" si="5"/>
        <v>954</v>
      </c>
    </row>
    <row r="44" spans="1:8">
      <c r="A44" s="18">
        <f>+A43+1</f>
        <v>40</v>
      </c>
      <c r="B44" s="35">
        <v>131700</v>
      </c>
      <c r="C44" s="20">
        <f t="shared" si="0"/>
        <v>1853</v>
      </c>
      <c r="D44" s="19">
        <f t="shared" si="7"/>
        <v>3706</v>
      </c>
      <c r="E44" s="19">
        <f t="shared" si="2"/>
        <v>5559</v>
      </c>
      <c r="F44" s="43">
        <f t="shared" si="3"/>
        <v>7412</v>
      </c>
      <c r="G44" s="62">
        <f t="shared" si="4"/>
        <v>5967</v>
      </c>
      <c r="H44" s="73">
        <f t="shared" si="5"/>
        <v>994</v>
      </c>
    </row>
    <row r="45" spans="1:8">
      <c r="A45" s="18">
        <f t="shared" si="6"/>
        <v>41</v>
      </c>
      <c r="B45" s="37">
        <v>137100</v>
      </c>
      <c r="C45" s="20">
        <f t="shared" si="0"/>
        <v>1929</v>
      </c>
      <c r="D45" s="19">
        <f t="shared" si="7"/>
        <v>3858</v>
      </c>
      <c r="E45" s="19">
        <f t="shared" si="2"/>
        <v>5787</v>
      </c>
      <c r="F45" s="43">
        <f t="shared" si="3"/>
        <v>7716</v>
      </c>
      <c r="G45" s="62">
        <f t="shared" si="4"/>
        <v>6211</v>
      </c>
      <c r="H45" s="73">
        <f t="shared" si="5"/>
        <v>1035</v>
      </c>
    </row>
    <row r="46" spans="1:8">
      <c r="A46" s="18">
        <f t="shared" si="6"/>
        <v>42</v>
      </c>
      <c r="B46" s="37">
        <v>142500</v>
      </c>
      <c r="C46" s="20">
        <f>+ROUND(B46*0.0469*0.3,0)</f>
        <v>2005</v>
      </c>
      <c r="D46" s="19">
        <f t="shared" si="7"/>
        <v>4010</v>
      </c>
      <c r="E46" s="19">
        <f t="shared" si="2"/>
        <v>6015</v>
      </c>
      <c r="F46" s="43">
        <f t="shared" si="3"/>
        <v>8020</v>
      </c>
      <c r="G46" s="62">
        <f t="shared" si="4"/>
        <v>6456</v>
      </c>
      <c r="H46" s="73">
        <f t="shared" si="5"/>
        <v>1076</v>
      </c>
    </row>
    <row r="47" spans="1:8">
      <c r="A47" s="18">
        <f t="shared" si="6"/>
        <v>43</v>
      </c>
      <c r="B47" s="35">
        <v>147900</v>
      </c>
      <c r="C47" s="20">
        <f t="shared" si="0"/>
        <v>2081</v>
      </c>
      <c r="D47" s="19">
        <f t="shared" si="7"/>
        <v>4162</v>
      </c>
      <c r="E47" s="19">
        <f t="shared" si="2"/>
        <v>6243</v>
      </c>
      <c r="F47" s="43">
        <f t="shared" si="3"/>
        <v>8324</v>
      </c>
      <c r="G47" s="62">
        <f t="shared" si="4"/>
        <v>6701</v>
      </c>
      <c r="H47" s="73">
        <f t="shared" si="5"/>
        <v>1117</v>
      </c>
    </row>
    <row r="48" spans="1:8">
      <c r="A48" s="21">
        <f>+A47+1</f>
        <v>44</v>
      </c>
      <c r="B48" s="36">
        <v>150000</v>
      </c>
      <c r="C48" s="22">
        <f t="shared" si="0"/>
        <v>2111</v>
      </c>
      <c r="D48" s="23">
        <f t="shared" si="7"/>
        <v>4222</v>
      </c>
      <c r="E48" s="23">
        <f t="shared" si="2"/>
        <v>6333</v>
      </c>
      <c r="F48" s="45">
        <f t="shared" si="3"/>
        <v>8444</v>
      </c>
      <c r="G48" s="63">
        <f t="shared" si="4"/>
        <v>6796</v>
      </c>
      <c r="H48" s="74">
        <f t="shared" si="5"/>
        <v>1133</v>
      </c>
    </row>
    <row r="49" spans="1:8">
      <c r="A49" s="18">
        <f t="shared" si="6"/>
        <v>45</v>
      </c>
      <c r="B49" s="37">
        <v>156400</v>
      </c>
      <c r="C49" s="20">
        <f>+ROUND(B49*0.0469*0.3,0)</f>
        <v>2201</v>
      </c>
      <c r="D49" s="19">
        <f t="shared" si="7"/>
        <v>4402</v>
      </c>
      <c r="E49" s="19">
        <f t="shared" si="2"/>
        <v>6603</v>
      </c>
      <c r="F49" s="43">
        <f t="shared" si="3"/>
        <v>8804</v>
      </c>
      <c r="G49" s="61">
        <f t="shared" si="4"/>
        <v>7086</v>
      </c>
      <c r="H49" s="72">
        <f t="shared" si="5"/>
        <v>1181</v>
      </c>
    </row>
    <row r="50" spans="1:8">
      <c r="A50" s="18">
        <f t="shared" si="6"/>
        <v>46</v>
      </c>
      <c r="B50" s="37">
        <v>162800</v>
      </c>
      <c r="C50" s="20">
        <f t="shared" si="0"/>
        <v>2291</v>
      </c>
      <c r="D50" s="19">
        <f t="shared" si="7"/>
        <v>4582</v>
      </c>
      <c r="E50" s="19">
        <f t="shared" si="2"/>
        <v>6873</v>
      </c>
      <c r="F50" s="43">
        <f t="shared" si="3"/>
        <v>9164</v>
      </c>
      <c r="G50" s="62">
        <f t="shared" si="4"/>
        <v>7376</v>
      </c>
      <c r="H50" s="73">
        <f t="shared" si="5"/>
        <v>1229</v>
      </c>
    </row>
    <row r="51" spans="1:8">
      <c r="A51" s="18">
        <f t="shared" si="6"/>
        <v>47</v>
      </c>
      <c r="B51" s="35">
        <v>169200</v>
      </c>
      <c r="C51" s="20">
        <f t="shared" si="0"/>
        <v>2381</v>
      </c>
      <c r="D51" s="19">
        <f t="shared" si="7"/>
        <v>4762</v>
      </c>
      <c r="E51" s="19">
        <f t="shared" si="2"/>
        <v>7143</v>
      </c>
      <c r="F51" s="43">
        <f t="shared" si="3"/>
        <v>9524</v>
      </c>
      <c r="G51" s="62">
        <f t="shared" si="4"/>
        <v>7666</v>
      </c>
      <c r="H51" s="73">
        <f t="shared" si="5"/>
        <v>1278</v>
      </c>
    </row>
    <row r="52" spans="1:8">
      <c r="A52" s="18">
        <f>+A51+1</f>
        <v>48</v>
      </c>
      <c r="B52" s="35">
        <v>175600</v>
      </c>
      <c r="C52" s="20">
        <f t="shared" si="0"/>
        <v>2471</v>
      </c>
      <c r="D52" s="19">
        <f t="shared" si="7"/>
        <v>4942</v>
      </c>
      <c r="E52" s="19">
        <f t="shared" si="2"/>
        <v>7413</v>
      </c>
      <c r="F52" s="43">
        <f t="shared" si="3"/>
        <v>9884</v>
      </c>
      <c r="G52" s="62">
        <f t="shared" si="4"/>
        <v>7956</v>
      </c>
      <c r="H52" s="73">
        <f t="shared" si="5"/>
        <v>1326</v>
      </c>
    </row>
    <row r="53" spans="1:8" ht="16.8" thickBot="1">
      <c r="A53" s="25">
        <f t="shared" si="6"/>
        <v>49</v>
      </c>
      <c r="B53" s="38">
        <v>182000</v>
      </c>
      <c r="C53" s="26">
        <f t="shared" si="0"/>
        <v>2561</v>
      </c>
      <c r="D53" s="27">
        <f t="shared" si="7"/>
        <v>5122</v>
      </c>
      <c r="E53" s="27">
        <f t="shared" si="2"/>
        <v>7683</v>
      </c>
      <c r="F53" s="47">
        <f t="shared" si="3"/>
        <v>10244</v>
      </c>
      <c r="G53" s="64">
        <f t="shared" si="4"/>
        <v>8246</v>
      </c>
      <c r="H53" s="76">
        <f t="shared" si="5"/>
        <v>1374</v>
      </c>
    </row>
    <row r="54" spans="1:8" s="33" customFormat="1">
      <c r="A54" s="33" t="s">
        <v>202</v>
      </c>
      <c r="H54" s="48" t="s">
        <v>203</v>
      </c>
    </row>
    <row r="55" spans="1:8" s="33" customFormat="1">
      <c r="H55" s="48"/>
    </row>
    <row r="56" spans="1:8">
      <c r="A56" s="112" t="s">
        <v>204</v>
      </c>
      <c r="B56" s="112"/>
      <c r="C56" s="112"/>
      <c r="D56" s="112"/>
      <c r="E56" s="112"/>
      <c r="F56" s="112"/>
      <c r="G56" s="112"/>
    </row>
    <row r="57" spans="1:8" s="33" customFormat="1" ht="20.25" customHeight="1">
      <c r="A57" s="112" t="s">
        <v>205</v>
      </c>
      <c r="B57" s="112"/>
      <c r="C57" s="112"/>
      <c r="D57" s="112"/>
      <c r="E57" s="112"/>
      <c r="F57" s="112"/>
      <c r="G57" s="112"/>
    </row>
    <row r="58" spans="1:8" s="33" customFormat="1" ht="34.5" customHeight="1">
      <c r="A58" s="112" t="s">
        <v>206</v>
      </c>
      <c r="B58" s="112"/>
      <c r="C58" s="112"/>
      <c r="D58" s="112"/>
      <c r="E58" s="112"/>
      <c r="F58" s="112"/>
      <c r="G58" s="112"/>
    </row>
    <row r="59" spans="1:8">
      <c r="A59" s="28"/>
      <c r="B59" s="28"/>
      <c r="C59" s="28"/>
      <c r="D59" s="28"/>
      <c r="E59" s="28"/>
      <c r="F59" s="28"/>
      <c r="G59" s="28"/>
    </row>
    <row r="60" spans="1:8">
      <c r="A60" s="28"/>
      <c r="B60" s="28"/>
      <c r="C60" s="28"/>
      <c r="D60" s="28"/>
      <c r="E60" s="28"/>
      <c r="F60" s="28"/>
      <c r="G60" s="28"/>
    </row>
    <row r="61" spans="1:8">
      <c r="A61" s="28"/>
      <c r="B61" s="28"/>
      <c r="C61" s="28"/>
      <c r="D61" s="28"/>
      <c r="E61" s="28"/>
      <c r="F61" s="28"/>
      <c r="G61" s="28"/>
    </row>
  </sheetData>
  <mergeCells count="8">
    <mergeCell ref="A58:G58"/>
    <mergeCell ref="B3:B4"/>
    <mergeCell ref="A57:G57"/>
    <mergeCell ref="A56:G56"/>
    <mergeCell ref="H3:H4"/>
    <mergeCell ref="A3:A4"/>
    <mergeCell ref="C3:F3"/>
    <mergeCell ref="G3:G4"/>
  </mergeCells>
  <phoneticPr fontId="2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workbookViewId="0">
      <selection activeCell="E11" sqref="E11"/>
    </sheetView>
  </sheetViews>
  <sheetFormatPr defaultColWidth="9" defaultRowHeight="16.2"/>
  <cols>
    <col min="1" max="2" width="11.33203125" style="2" customWidth="1"/>
    <col min="3" max="3" width="32.77734375" style="2" customWidth="1"/>
    <col min="4" max="4" width="11.33203125" style="2" customWidth="1"/>
    <col min="5" max="5" width="13.109375" style="1" customWidth="1"/>
    <col min="6" max="6" width="11.109375" style="1" customWidth="1"/>
    <col min="7" max="7" width="10.33203125" style="1" customWidth="1"/>
    <col min="8" max="8" width="13.109375" style="1" customWidth="1"/>
    <col min="9" max="9" width="13.33203125" style="1" customWidth="1"/>
    <col min="10" max="10" width="11.88671875" style="1" bestFit="1" customWidth="1"/>
    <col min="11" max="11" width="11.88671875" style="1" customWidth="1"/>
    <col min="12" max="16384" width="9" style="1"/>
  </cols>
  <sheetData>
    <row r="1" spans="1:11" ht="30" customHeight="1">
      <c r="A1" s="108"/>
      <c r="B1" s="109" t="s">
        <v>213</v>
      </c>
      <c r="C1" s="98"/>
      <c r="D1" s="124" t="s">
        <v>2</v>
      </c>
      <c r="E1" s="124"/>
      <c r="F1" s="124"/>
      <c r="G1" s="124"/>
      <c r="H1" s="124"/>
      <c r="I1" s="124"/>
      <c r="J1" s="124"/>
      <c r="K1" s="3"/>
    </row>
    <row r="2" spans="1:11" s="4" customFormat="1" ht="33.6" customHeight="1">
      <c r="A2" s="99" t="s">
        <v>211</v>
      </c>
      <c r="B2" s="99" t="s">
        <v>212</v>
      </c>
      <c r="C2" s="99"/>
      <c r="D2" s="125" t="s">
        <v>14</v>
      </c>
      <c r="E2" s="127" t="s">
        <v>3</v>
      </c>
      <c r="F2" s="127"/>
      <c r="G2" s="127"/>
      <c r="H2" s="127" t="s">
        <v>4</v>
      </c>
      <c r="I2" s="127"/>
      <c r="J2" s="29" t="s">
        <v>5</v>
      </c>
      <c r="K2" s="29" t="s">
        <v>6</v>
      </c>
    </row>
    <row r="3" spans="1:11" s="4" customFormat="1" ht="21.75" customHeight="1">
      <c r="A3" s="5">
        <v>0</v>
      </c>
      <c r="B3" s="100">
        <v>11100</v>
      </c>
      <c r="C3" s="100"/>
      <c r="D3" s="126"/>
      <c r="E3" s="30" t="s">
        <v>7</v>
      </c>
      <c r="F3" s="29" t="s">
        <v>8</v>
      </c>
      <c r="G3" s="29" t="s">
        <v>9</v>
      </c>
      <c r="H3" s="30" t="s">
        <v>10</v>
      </c>
      <c r="I3" s="29" t="s">
        <v>11</v>
      </c>
      <c r="J3" s="31" t="s">
        <v>12</v>
      </c>
      <c r="K3" s="32" t="s">
        <v>13</v>
      </c>
    </row>
    <row r="4" spans="1:11" s="4" customFormat="1" ht="21.9" customHeight="1">
      <c r="A4" s="5">
        <v>11101</v>
      </c>
      <c r="B4" s="100">
        <v>12540</v>
      </c>
      <c r="C4" s="100"/>
      <c r="D4" s="5">
        <v>11100</v>
      </c>
      <c r="E4" s="6">
        <f>ROUND(D4*0.095*0.2,0)</f>
        <v>211</v>
      </c>
      <c r="F4" s="7">
        <f>ROUND(D4*0.095*0.7,0)</f>
        <v>738</v>
      </c>
      <c r="G4" s="7">
        <f>ROUND(D4*0.001,0)</f>
        <v>11</v>
      </c>
      <c r="H4" s="6">
        <f t="shared" ref="H4:H30" si="0">ROUND(D4*1%*0.2,0)</f>
        <v>22</v>
      </c>
      <c r="I4" s="7">
        <f t="shared" ref="I4:I30" si="1">ROUND(D4*1%*0.7,0)</f>
        <v>78</v>
      </c>
      <c r="J4" s="6">
        <f t="shared" ref="J4:J30" si="2">E4+H4</f>
        <v>233</v>
      </c>
      <c r="K4" s="7">
        <f>F4+G4+I4</f>
        <v>827</v>
      </c>
    </row>
    <row r="5" spans="1:11" s="4" customFormat="1" ht="21.9" customHeight="1">
      <c r="A5" s="5">
        <v>12541</v>
      </c>
      <c r="B5" s="5">
        <v>13500</v>
      </c>
      <c r="C5" s="5"/>
      <c r="D5" s="5">
        <v>12540</v>
      </c>
      <c r="E5" s="6">
        <f t="shared" ref="E5:E30" si="3">ROUND(D5*0.095*0.2,0)</f>
        <v>238</v>
      </c>
      <c r="F5" s="7">
        <f t="shared" ref="F5:F30" si="4">ROUND(D5*0.095*0.7,0)</f>
        <v>834</v>
      </c>
      <c r="G5" s="7">
        <f t="shared" ref="G5:G30" si="5">ROUND(D5*0.001,0)</f>
        <v>13</v>
      </c>
      <c r="H5" s="6">
        <f>ROUND(D5*1%*0.2,0)</f>
        <v>25</v>
      </c>
      <c r="I5" s="7">
        <f>ROUND(D5*1%*0.7,0)</f>
        <v>88</v>
      </c>
      <c r="J5" s="6">
        <f t="shared" si="2"/>
        <v>263</v>
      </c>
      <c r="K5" s="7">
        <f>F5+G5+I5</f>
        <v>935</v>
      </c>
    </row>
    <row r="6" spans="1:11" s="4" customFormat="1" ht="21.9" customHeight="1">
      <c r="A6" s="5">
        <v>13501</v>
      </c>
      <c r="B6" s="8">
        <v>15840</v>
      </c>
      <c r="C6" s="5"/>
      <c r="D6" s="5">
        <v>13500</v>
      </c>
      <c r="E6" s="6">
        <f t="shared" si="3"/>
        <v>257</v>
      </c>
      <c r="F6" s="7">
        <f t="shared" si="4"/>
        <v>898</v>
      </c>
      <c r="G6" s="7">
        <f t="shared" si="5"/>
        <v>14</v>
      </c>
      <c r="H6" s="6">
        <f t="shared" si="0"/>
        <v>27</v>
      </c>
      <c r="I6" s="7">
        <f t="shared" si="1"/>
        <v>95</v>
      </c>
      <c r="J6" s="6">
        <f t="shared" si="2"/>
        <v>284</v>
      </c>
      <c r="K6" s="7">
        <f t="shared" ref="K6:K30" si="6">F6+G6+I6</f>
        <v>1007</v>
      </c>
    </row>
    <row r="7" spans="1:11" s="4" customFormat="1" ht="21.9" customHeight="1">
      <c r="A7" s="8">
        <v>15841</v>
      </c>
      <c r="B7" s="8">
        <v>16500</v>
      </c>
      <c r="C7" s="8"/>
      <c r="D7" s="8">
        <v>15840</v>
      </c>
      <c r="E7" s="6">
        <f t="shared" si="3"/>
        <v>301</v>
      </c>
      <c r="F7" s="7">
        <f t="shared" si="4"/>
        <v>1053</v>
      </c>
      <c r="G7" s="7">
        <f t="shared" si="5"/>
        <v>16</v>
      </c>
      <c r="H7" s="6">
        <f t="shared" si="0"/>
        <v>32</v>
      </c>
      <c r="I7" s="7">
        <f t="shared" si="1"/>
        <v>111</v>
      </c>
      <c r="J7" s="6">
        <f t="shared" si="2"/>
        <v>333</v>
      </c>
      <c r="K7" s="7">
        <f t="shared" si="6"/>
        <v>1180</v>
      </c>
    </row>
    <row r="8" spans="1:11" s="4" customFormat="1" ht="21.9" customHeight="1">
      <c r="A8" s="8">
        <v>16501</v>
      </c>
      <c r="B8" s="8">
        <v>17280</v>
      </c>
      <c r="C8" s="8"/>
      <c r="D8" s="8">
        <v>16500</v>
      </c>
      <c r="E8" s="6">
        <f t="shared" si="3"/>
        <v>314</v>
      </c>
      <c r="F8" s="7">
        <f t="shared" si="4"/>
        <v>1097</v>
      </c>
      <c r="G8" s="7">
        <f t="shared" si="5"/>
        <v>17</v>
      </c>
      <c r="H8" s="6">
        <f t="shared" si="0"/>
        <v>33</v>
      </c>
      <c r="I8" s="7">
        <f t="shared" si="1"/>
        <v>116</v>
      </c>
      <c r="J8" s="6">
        <f t="shared" si="2"/>
        <v>347</v>
      </c>
      <c r="K8" s="7">
        <f t="shared" si="6"/>
        <v>1230</v>
      </c>
    </row>
    <row r="9" spans="1:11" s="4" customFormat="1" ht="21.9" customHeight="1">
      <c r="A9" s="8">
        <v>17281</v>
      </c>
      <c r="B9" s="8">
        <v>17880</v>
      </c>
      <c r="C9" s="8"/>
      <c r="D9" s="8">
        <v>17280</v>
      </c>
      <c r="E9" s="6">
        <f t="shared" si="3"/>
        <v>328</v>
      </c>
      <c r="F9" s="7">
        <f t="shared" si="4"/>
        <v>1149</v>
      </c>
      <c r="G9" s="7">
        <f t="shared" si="5"/>
        <v>17</v>
      </c>
      <c r="H9" s="6">
        <f t="shared" si="0"/>
        <v>35</v>
      </c>
      <c r="I9" s="7">
        <f t="shared" si="1"/>
        <v>121</v>
      </c>
      <c r="J9" s="6">
        <f t="shared" si="2"/>
        <v>363</v>
      </c>
      <c r="K9" s="7">
        <f t="shared" si="6"/>
        <v>1287</v>
      </c>
    </row>
    <row r="10" spans="1:11" s="4" customFormat="1" ht="21.9" customHeight="1">
      <c r="A10" s="8">
        <v>17881</v>
      </c>
      <c r="B10" s="8">
        <v>19047</v>
      </c>
      <c r="C10" s="8"/>
      <c r="D10" s="8">
        <v>17880</v>
      </c>
      <c r="E10" s="6">
        <f t="shared" si="3"/>
        <v>340</v>
      </c>
      <c r="F10" s="7">
        <f t="shared" si="4"/>
        <v>1189</v>
      </c>
      <c r="G10" s="7">
        <f t="shared" si="5"/>
        <v>18</v>
      </c>
      <c r="H10" s="6">
        <f t="shared" si="0"/>
        <v>36</v>
      </c>
      <c r="I10" s="7">
        <f t="shared" si="1"/>
        <v>125</v>
      </c>
      <c r="J10" s="6">
        <f t="shared" si="2"/>
        <v>376</v>
      </c>
      <c r="K10" s="7">
        <f t="shared" si="6"/>
        <v>1332</v>
      </c>
    </row>
    <row r="11" spans="1:11" s="4" customFormat="1" ht="21.9" customHeight="1">
      <c r="A11" s="8">
        <v>19048</v>
      </c>
      <c r="B11" s="8">
        <v>20008</v>
      </c>
      <c r="C11" s="8"/>
      <c r="D11" s="8">
        <v>19047</v>
      </c>
      <c r="E11" s="6">
        <f t="shared" si="3"/>
        <v>362</v>
      </c>
      <c r="F11" s="7">
        <f t="shared" si="4"/>
        <v>1267</v>
      </c>
      <c r="G11" s="7">
        <f t="shared" si="5"/>
        <v>19</v>
      </c>
      <c r="H11" s="6">
        <f t="shared" si="0"/>
        <v>38</v>
      </c>
      <c r="I11" s="7">
        <f t="shared" si="1"/>
        <v>133</v>
      </c>
      <c r="J11" s="6">
        <f t="shared" si="2"/>
        <v>400</v>
      </c>
      <c r="K11" s="7">
        <f t="shared" si="6"/>
        <v>1419</v>
      </c>
    </row>
    <row r="12" spans="1:11" s="4" customFormat="1" ht="21.9" customHeight="1">
      <c r="A12" s="8">
        <v>20009</v>
      </c>
      <c r="B12" s="8">
        <v>21009</v>
      </c>
      <c r="C12" s="8"/>
      <c r="D12" s="8">
        <v>20008</v>
      </c>
      <c r="E12" s="6">
        <f t="shared" si="3"/>
        <v>380</v>
      </c>
      <c r="F12" s="7">
        <f t="shared" si="4"/>
        <v>1331</v>
      </c>
      <c r="G12" s="7">
        <f t="shared" si="5"/>
        <v>20</v>
      </c>
      <c r="H12" s="6">
        <f t="shared" si="0"/>
        <v>40</v>
      </c>
      <c r="I12" s="7">
        <f t="shared" si="1"/>
        <v>140</v>
      </c>
      <c r="J12" s="6">
        <f t="shared" si="2"/>
        <v>420</v>
      </c>
      <c r="K12" s="7">
        <f t="shared" si="6"/>
        <v>1491</v>
      </c>
    </row>
    <row r="13" spans="1:11" s="4" customFormat="1" ht="21.9" customHeight="1">
      <c r="A13" s="8">
        <v>21010</v>
      </c>
      <c r="B13" s="8">
        <v>22000</v>
      </c>
      <c r="C13" s="8"/>
      <c r="D13" s="8">
        <v>21009</v>
      </c>
      <c r="E13" s="6">
        <f t="shared" si="3"/>
        <v>399</v>
      </c>
      <c r="F13" s="7">
        <f t="shared" si="4"/>
        <v>1397</v>
      </c>
      <c r="G13" s="7">
        <f t="shared" si="5"/>
        <v>21</v>
      </c>
      <c r="H13" s="6">
        <f t="shared" si="0"/>
        <v>42</v>
      </c>
      <c r="I13" s="7">
        <f t="shared" si="1"/>
        <v>147</v>
      </c>
      <c r="J13" s="6">
        <f t="shared" si="2"/>
        <v>441</v>
      </c>
      <c r="K13" s="7">
        <f t="shared" si="6"/>
        <v>1565</v>
      </c>
    </row>
    <row r="14" spans="1:11" s="4" customFormat="1" ht="21.9" customHeight="1">
      <c r="A14" s="8">
        <v>22001</v>
      </c>
      <c r="B14" s="8">
        <v>22800</v>
      </c>
      <c r="C14" s="8"/>
      <c r="D14" s="8">
        <v>22000</v>
      </c>
      <c r="E14" s="6">
        <f t="shared" si="3"/>
        <v>418</v>
      </c>
      <c r="F14" s="7">
        <f t="shared" si="4"/>
        <v>1463</v>
      </c>
      <c r="G14" s="7">
        <f t="shared" si="5"/>
        <v>22</v>
      </c>
      <c r="H14" s="6">
        <f t="shared" si="0"/>
        <v>44</v>
      </c>
      <c r="I14" s="7">
        <f t="shared" si="1"/>
        <v>154</v>
      </c>
      <c r="J14" s="6">
        <f t="shared" si="2"/>
        <v>462</v>
      </c>
      <c r="K14" s="7">
        <f t="shared" si="6"/>
        <v>1639</v>
      </c>
    </row>
    <row r="15" spans="1:11" s="4" customFormat="1" ht="21.9" customHeight="1">
      <c r="A15" s="8">
        <v>22801</v>
      </c>
      <c r="B15" s="8">
        <v>24000</v>
      </c>
      <c r="C15" s="8"/>
      <c r="D15" s="8">
        <v>22800</v>
      </c>
      <c r="E15" s="6">
        <f t="shared" si="3"/>
        <v>433</v>
      </c>
      <c r="F15" s="7">
        <f t="shared" si="4"/>
        <v>1516</v>
      </c>
      <c r="G15" s="7">
        <f t="shared" si="5"/>
        <v>23</v>
      </c>
      <c r="H15" s="6">
        <f t="shared" si="0"/>
        <v>46</v>
      </c>
      <c r="I15" s="7">
        <f t="shared" si="1"/>
        <v>160</v>
      </c>
      <c r="J15" s="6">
        <f t="shared" si="2"/>
        <v>479</v>
      </c>
      <c r="K15" s="7">
        <f t="shared" si="6"/>
        <v>1699</v>
      </c>
    </row>
    <row r="16" spans="1:11" s="4" customFormat="1" ht="21.9" customHeight="1">
      <c r="A16" s="8">
        <v>24001</v>
      </c>
      <c r="B16" s="8">
        <v>25200</v>
      </c>
      <c r="C16" s="8"/>
      <c r="D16" s="8">
        <v>24000</v>
      </c>
      <c r="E16" s="6">
        <f t="shared" si="3"/>
        <v>456</v>
      </c>
      <c r="F16" s="7">
        <f t="shared" si="4"/>
        <v>1596</v>
      </c>
      <c r="G16" s="7">
        <f t="shared" si="5"/>
        <v>24</v>
      </c>
      <c r="H16" s="6">
        <f t="shared" si="0"/>
        <v>48</v>
      </c>
      <c r="I16" s="7">
        <f t="shared" si="1"/>
        <v>168</v>
      </c>
      <c r="J16" s="6">
        <f t="shared" si="2"/>
        <v>504</v>
      </c>
      <c r="K16" s="7">
        <f t="shared" si="6"/>
        <v>1788</v>
      </c>
    </row>
    <row r="17" spans="1:11" s="4" customFormat="1" ht="21.9" customHeight="1">
      <c r="A17" s="8">
        <v>25201</v>
      </c>
      <c r="B17" s="8">
        <v>26400</v>
      </c>
      <c r="C17" s="8"/>
      <c r="D17" s="8">
        <v>25200</v>
      </c>
      <c r="E17" s="6">
        <f t="shared" si="3"/>
        <v>479</v>
      </c>
      <c r="F17" s="7">
        <f t="shared" si="4"/>
        <v>1676</v>
      </c>
      <c r="G17" s="7">
        <f t="shared" si="5"/>
        <v>25</v>
      </c>
      <c r="H17" s="6">
        <f t="shared" si="0"/>
        <v>50</v>
      </c>
      <c r="I17" s="7">
        <f t="shared" si="1"/>
        <v>176</v>
      </c>
      <c r="J17" s="6">
        <f t="shared" si="2"/>
        <v>529</v>
      </c>
      <c r="K17" s="7">
        <f t="shared" si="6"/>
        <v>1877</v>
      </c>
    </row>
    <row r="18" spans="1:11" s="4" customFormat="1" ht="21.9" customHeight="1">
      <c r="A18" s="8">
        <v>26401</v>
      </c>
      <c r="B18" s="8">
        <v>27600</v>
      </c>
      <c r="C18" s="8"/>
      <c r="D18" s="8">
        <v>26400</v>
      </c>
      <c r="E18" s="6">
        <f t="shared" si="3"/>
        <v>502</v>
      </c>
      <c r="F18" s="7">
        <f t="shared" si="4"/>
        <v>1756</v>
      </c>
      <c r="G18" s="7">
        <f t="shared" si="5"/>
        <v>26</v>
      </c>
      <c r="H18" s="6">
        <f t="shared" si="0"/>
        <v>53</v>
      </c>
      <c r="I18" s="7">
        <f t="shared" si="1"/>
        <v>185</v>
      </c>
      <c r="J18" s="6">
        <f t="shared" si="2"/>
        <v>555</v>
      </c>
      <c r="K18" s="7">
        <f t="shared" si="6"/>
        <v>1967</v>
      </c>
    </row>
    <row r="19" spans="1:11" s="4" customFormat="1" ht="21.9" customHeight="1">
      <c r="A19" s="8">
        <v>27601</v>
      </c>
      <c r="B19" s="8">
        <v>28800</v>
      </c>
      <c r="C19" s="8"/>
      <c r="D19" s="8">
        <v>27600</v>
      </c>
      <c r="E19" s="6">
        <f t="shared" si="3"/>
        <v>524</v>
      </c>
      <c r="F19" s="7">
        <f t="shared" si="4"/>
        <v>1835</v>
      </c>
      <c r="G19" s="7">
        <f t="shared" si="5"/>
        <v>28</v>
      </c>
      <c r="H19" s="6">
        <f t="shared" si="0"/>
        <v>55</v>
      </c>
      <c r="I19" s="7">
        <f t="shared" si="1"/>
        <v>193</v>
      </c>
      <c r="J19" s="6">
        <f t="shared" si="2"/>
        <v>579</v>
      </c>
      <c r="K19" s="7">
        <f t="shared" si="6"/>
        <v>2056</v>
      </c>
    </row>
    <row r="20" spans="1:11" s="4" customFormat="1" ht="21.9" customHeight="1">
      <c r="A20" s="8">
        <v>28801</v>
      </c>
      <c r="B20" s="8">
        <v>30300</v>
      </c>
      <c r="C20" s="8"/>
      <c r="D20" s="8">
        <v>28800</v>
      </c>
      <c r="E20" s="6">
        <f t="shared" si="3"/>
        <v>547</v>
      </c>
      <c r="F20" s="7">
        <f t="shared" si="4"/>
        <v>1915</v>
      </c>
      <c r="G20" s="7">
        <f t="shared" si="5"/>
        <v>29</v>
      </c>
      <c r="H20" s="6">
        <f t="shared" si="0"/>
        <v>58</v>
      </c>
      <c r="I20" s="7">
        <f t="shared" si="1"/>
        <v>202</v>
      </c>
      <c r="J20" s="6">
        <f t="shared" si="2"/>
        <v>605</v>
      </c>
      <c r="K20" s="7">
        <f t="shared" si="6"/>
        <v>2146</v>
      </c>
    </row>
    <row r="21" spans="1:11" s="4" customFormat="1" ht="21.9" customHeight="1">
      <c r="A21" s="8">
        <v>30301</v>
      </c>
      <c r="B21" s="8">
        <v>31800</v>
      </c>
      <c r="C21" s="8"/>
      <c r="D21" s="8">
        <v>30300</v>
      </c>
      <c r="E21" s="6">
        <f t="shared" si="3"/>
        <v>576</v>
      </c>
      <c r="F21" s="7">
        <f t="shared" si="4"/>
        <v>2015</v>
      </c>
      <c r="G21" s="7">
        <f t="shared" si="5"/>
        <v>30</v>
      </c>
      <c r="H21" s="6">
        <f t="shared" si="0"/>
        <v>61</v>
      </c>
      <c r="I21" s="7">
        <f t="shared" si="1"/>
        <v>212</v>
      </c>
      <c r="J21" s="6">
        <f t="shared" si="2"/>
        <v>637</v>
      </c>
      <c r="K21" s="7">
        <f t="shared" si="6"/>
        <v>2257</v>
      </c>
    </row>
    <row r="22" spans="1:11" s="4" customFormat="1" ht="21.9" customHeight="1">
      <c r="A22" s="8">
        <v>31801</v>
      </c>
      <c r="B22" s="8">
        <v>33300</v>
      </c>
      <c r="C22" s="8"/>
      <c r="D22" s="8">
        <v>31800</v>
      </c>
      <c r="E22" s="6">
        <f t="shared" si="3"/>
        <v>604</v>
      </c>
      <c r="F22" s="7">
        <f t="shared" si="4"/>
        <v>2115</v>
      </c>
      <c r="G22" s="7">
        <f t="shared" si="5"/>
        <v>32</v>
      </c>
      <c r="H22" s="6">
        <f t="shared" si="0"/>
        <v>64</v>
      </c>
      <c r="I22" s="7">
        <f t="shared" si="1"/>
        <v>223</v>
      </c>
      <c r="J22" s="6">
        <f t="shared" si="2"/>
        <v>668</v>
      </c>
      <c r="K22" s="7">
        <f t="shared" si="6"/>
        <v>2370</v>
      </c>
    </row>
    <row r="23" spans="1:11" s="4" customFormat="1" ht="21.9" customHeight="1">
      <c r="A23" s="8">
        <v>33301</v>
      </c>
      <c r="B23" s="8">
        <v>34800</v>
      </c>
      <c r="C23" s="8"/>
      <c r="D23" s="8">
        <v>33300</v>
      </c>
      <c r="E23" s="6">
        <f t="shared" si="3"/>
        <v>633</v>
      </c>
      <c r="F23" s="7">
        <f t="shared" si="4"/>
        <v>2214</v>
      </c>
      <c r="G23" s="7">
        <f t="shared" si="5"/>
        <v>33</v>
      </c>
      <c r="H23" s="6">
        <f t="shared" si="0"/>
        <v>67</v>
      </c>
      <c r="I23" s="7">
        <f t="shared" si="1"/>
        <v>233</v>
      </c>
      <c r="J23" s="6">
        <f t="shared" si="2"/>
        <v>700</v>
      </c>
      <c r="K23" s="7">
        <f t="shared" si="6"/>
        <v>2480</v>
      </c>
    </row>
    <row r="24" spans="1:11" s="4" customFormat="1" ht="21.9" customHeight="1">
      <c r="A24" s="8">
        <v>34801</v>
      </c>
      <c r="B24" s="8">
        <v>36300</v>
      </c>
      <c r="C24" s="8"/>
      <c r="D24" s="8">
        <v>34800</v>
      </c>
      <c r="E24" s="6">
        <f t="shared" si="3"/>
        <v>661</v>
      </c>
      <c r="F24" s="7">
        <f t="shared" si="4"/>
        <v>2314</v>
      </c>
      <c r="G24" s="7">
        <f t="shared" si="5"/>
        <v>35</v>
      </c>
      <c r="H24" s="6">
        <f t="shared" si="0"/>
        <v>70</v>
      </c>
      <c r="I24" s="7">
        <f t="shared" si="1"/>
        <v>244</v>
      </c>
      <c r="J24" s="6">
        <f t="shared" si="2"/>
        <v>731</v>
      </c>
      <c r="K24" s="7">
        <f t="shared" si="6"/>
        <v>2593</v>
      </c>
    </row>
    <row r="25" spans="1:11" s="4" customFormat="1" ht="21.9" customHeight="1">
      <c r="A25" s="8">
        <v>36301</v>
      </c>
      <c r="B25" s="8">
        <v>38200</v>
      </c>
      <c r="C25" s="8"/>
      <c r="D25" s="8">
        <v>36300</v>
      </c>
      <c r="E25" s="6">
        <f t="shared" si="3"/>
        <v>690</v>
      </c>
      <c r="F25" s="7">
        <f t="shared" si="4"/>
        <v>2414</v>
      </c>
      <c r="G25" s="7">
        <f t="shared" si="5"/>
        <v>36</v>
      </c>
      <c r="H25" s="6">
        <f t="shared" si="0"/>
        <v>73</v>
      </c>
      <c r="I25" s="7">
        <f t="shared" si="1"/>
        <v>254</v>
      </c>
      <c r="J25" s="6">
        <f t="shared" si="2"/>
        <v>763</v>
      </c>
      <c r="K25" s="7">
        <f t="shared" si="6"/>
        <v>2704</v>
      </c>
    </row>
    <row r="26" spans="1:11" s="4" customFormat="1" ht="21.9" customHeight="1">
      <c r="A26" s="8">
        <v>38201</v>
      </c>
      <c r="B26" s="8">
        <v>40100</v>
      </c>
      <c r="C26" s="8"/>
      <c r="D26" s="8">
        <v>38200</v>
      </c>
      <c r="E26" s="6">
        <f t="shared" si="3"/>
        <v>726</v>
      </c>
      <c r="F26" s="7">
        <f t="shared" si="4"/>
        <v>2540</v>
      </c>
      <c r="G26" s="7">
        <f t="shared" si="5"/>
        <v>38</v>
      </c>
      <c r="H26" s="6">
        <f t="shared" si="0"/>
        <v>76</v>
      </c>
      <c r="I26" s="7">
        <f t="shared" si="1"/>
        <v>267</v>
      </c>
      <c r="J26" s="6">
        <f t="shared" si="2"/>
        <v>802</v>
      </c>
      <c r="K26" s="7">
        <f t="shared" si="6"/>
        <v>2845</v>
      </c>
    </row>
    <row r="27" spans="1:11" s="4" customFormat="1" ht="21.9" customHeight="1">
      <c r="A27" s="8">
        <v>40101</v>
      </c>
      <c r="B27" s="8">
        <v>42000</v>
      </c>
      <c r="C27" s="8"/>
      <c r="D27" s="8">
        <v>40100</v>
      </c>
      <c r="E27" s="6">
        <f t="shared" si="3"/>
        <v>762</v>
      </c>
      <c r="F27" s="7">
        <f t="shared" si="4"/>
        <v>2667</v>
      </c>
      <c r="G27" s="7">
        <f t="shared" si="5"/>
        <v>40</v>
      </c>
      <c r="H27" s="6">
        <f t="shared" si="0"/>
        <v>80</v>
      </c>
      <c r="I27" s="7">
        <f t="shared" si="1"/>
        <v>281</v>
      </c>
      <c r="J27" s="6">
        <f t="shared" si="2"/>
        <v>842</v>
      </c>
      <c r="K27" s="7">
        <f t="shared" si="6"/>
        <v>2988</v>
      </c>
    </row>
    <row r="28" spans="1:11" s="4" customFormat="1" ht="21.9" customHeight="1">
      <c r="A28" s="8">
        <v>42001</v>
      </c>
      <c r="B28" s="9">
        <v>43900</v>
      </c>
      <c r="C28" s="8"/>
      <c r="D28" s="8">
        <v>42000</v>
      </c>
      <c r="E28" s="6">
        <f t="shared" si="3"/>
        <v>798</v>
      </c>
      <c r="F28" s="7">
        <f t="shared" si="4"/>
        <v>2793</v>
      </c>
      <c r="G28" s="7">
        <f t="shared" si="5"/>
        <v>42</v>
      </c>
      <c r="H28" s="6">
        <f t="shared" si="0"/>
        <v>84</v>
      </c>
      <c r="I28" s="7">
        <f t="shared" si="1"/>
        <v>294</v>
      </c>
      <c r="J28" s="6">
        <f t="shared" si="2"/>
        <v>882</v>
      </c>
      <c r="K28" s="7">
        <f t="shared" si="6"/>
        <v>3129</v>
      </c>
    </row>
    <row r="29" spans="1:11" ht="19.8">
      <c r="A29" s="9">
        <v>43901</v>
      </c>
      <c r="B29" s="80">
        <v>43900</v>
      </c>
      <c r="C29" s="9"/>
      <c r="D29" s="9">
        <v>43900</v>
      </c>
      <c r="E29" s="6">
        <f t="shared" si="3"/>
        <v>834</v>
      </c>
      <c r="F29" s="7">
        <f t="shared" si="4"/>
        <v>2919</v>
      </c>
      <c r="G29" s="7">
        <f t="shared" si="5"/>
        <v>44</v>
      </c>
      <c r="H29" s="6">
        <f t="shared" si="0"/>
        <v>88</v>
      </c>
      <c r="I29" s="10">
        <f t="shared" si="1"/>
        <v>307</v>
      </c>
      <c r="J29" s="6">
        <f t="shared" si="2"/>
        <v>922</v>
      </c>
      <c r="K29" s="7">
        <f t="shared" si="6"/>
        <v>3270</v>
      </c>
    </row>
    <row r="30" spans="1:11" s="92" customFormat="1" ht="19.8">
      <c r="A30" s="81">
        <v>43902</v>
      </c>
      <c r="B30" s="80">
        <v>45800</v>
      </c>
      <c r="C30" s="80"/>
      <c r="D30" s="93">
        <v>45800</v>
      </c>
      <c r="E30" s="90">
        <f t="shared" si="3"/>
        <v>870</v>
      </c>
      <c r="F30" s="91">
        <f t="shared" si="4"/>
        <v>3046</v>
      </c>
      <c r="G30" s="91">
        <f t="shared" si="5"/>
        <v>46</v>
      </c>
      <c r="H30" s="90">
        <f t="shared" si="0"/>
        <v>92</v>
      </c>
      <c r="I30" s="94">
        <f t="shared" si="1"/>
        <v>321</v>
      </c>
      <c r="J30" s="90">
        <f t="shared" si="2"/>
        <v>962</v>
      </c>
      <c r="K30" s="91">
        <f t="shared" si="6"/>
        <v>3413</v>
      </c>
    </row>
    <row r="31" spans="1:11" ht="19.8">
      <c r="C31" s="80"/>
      <c r="D31" s="34" t="s">
        <v>207</v>
      </c>
    </row>
  </sheetData>
  <mergeCells count="4">
    <mergeCell ref="D1:J1"/>
    <mergeCell ref="D2:D3"/>
    <mergeCell ref="E2:G2"/>
    <mergeCell ref="H2:I2"/>
  </mergeCells>
  <phoneticPr fontId="2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16" workbookViewId="0">
      <selection sqref="A1:E1"/>
    </sheetView>
  </sheetViews>
  <sheetFormatPr defaultRowHeight="16.2"/>
  <cols>
    <col min="1" max="1" width="6.77734375" style="39" customWidth="1"/>
    <col min="2" max="2" width="24.88671875" style="39" customWidth="1"/>
    <col min="3" max="3" width="24.88671875" style="101" customWidth="1"/>
    <col min="4" max="4" width="13.6640625" style="39" customWidth="1"/>
    <col min="5" max="5" width="9.44140625" customWidth="1"/>
  </cols>
  <sheetData>
    <row r="1" spans="1:5" ht="28.5" customHeight="1">
      <c r="A1" s="128" t="s">
        <v>15</v>
      </c>
      <c r="B1" s="129"/>
      <c r="C1" s="129"/>
      <c r="D1" s="129"/>
      <c r="E1" s="129"/>
    </row>
    <row r="2" spans="1:5" s="102" customFormat="1" ht="37.200000000000003" customHeight="1">
      <c r="A2" s="111" t="s">
        <v>16</v>
      </c>
      <c r="B2" s="111" t="s">
        <v>17</v>
      </c>
      <c r="C2" s="111" t="s">
        <v>214</v>
      </c>
      <c r="D2" s="111" t="s">
        <v>18</v>
      </c>
      <c r="E2" s="111" t="s">
        <v>19</v>
      </c>
    </row>
    <row r="3" spans="1:5" ht="20.100000000000001" customHeight="1">
      <c r="A3" s="40">
        <v>1</v>
      </c>
      <c r="B3" s="41" t="s">
        <v>20</v>
      </c>
      <c r="C3" s="41">
        <v>0</v>
      </c>
      <c r="D3" s="41">
        <v>1500</v>
      </c>
      <c r="E3" s="42">
        <f>ROUND(D3*6%,0)</f>
        <v>90</v>
      </c>
    </row>
    <row r="4" spans="1:5" ht="20.100000000000001" customHeight="1">
      <c r="A4" s="40">
        <v>2</v>
      </c>
      <c r="B4" s="41" t="s">
        <v>21</v>
      </c>
      <c r="C4" s="41">
        <v>1501</v>
      </c>
      <c r="D4" s="41">
        <v>3000</v>
      </c>
      <c r="E4" s="42">
        <f t="shared" ref="E4:E37" si="0">ROUND(D4*6%,0)</f>
        <v>180</v>
      </c>
    </row>
    <row r="5" spans="1:5" ht="20.100000000000001" customHeight="1">
      <c r="A5" s="40">
        <v>3</v>
      </c>
      <c r="B5" s="40" t="s">
        <v>22</v>
      </c>
      <c r="C5" s="41">
        <v>3001</v>
      </c>
      <c r="D5" s="41">
        <v>4500</v>
      </c>
      <c r="E5" s="42">
        <f t="shared" si="0"/>
        <v>270</v>
      </c>
    </row>
    <row r="6" spans="1:5" ht="20.100000000000001" customHeight="1">
      <c r="A6" s="40">
        <v>4</v>
      </c>
      <c r="B6" s="41" t="s">
        <v>23</v>
      </c>
      <c r="C6" s="41">
        <v>4501</v>
      </c>
      <c r="D6" s="41">
        <v>6000</v>
      </c>
      <c r="E6" s="42">
        <f t="shared" si="0"/>
        <v>360</v>
      </c>
    </row>
    <row r="7" spans="1:5" ht="20.100000000000001" customHeight="1">
      <c r="A7" s="40">
        <v>5</v>
      </c>
      <c r="B7" s="40" t="s">
        <v>24</v>
      </c>
      <c r="C7" s="41">
        <v>6001</v>
      </c>
      <c r="D7" s="41">
        <v>7500</v>
      </c>
      <c r="E7" s="42">
        <f t="shared" si="0"/>
        <v>450</v>
      </c>
    </row>
    <row r="8" spans="1:5" ht="20.100000000000001" customHeight="1">
      <c r="A8" s="40">
        <v>6</v>
      </c>
      <c r="B8" s="40" t="s">
        <v>25</v>
      </c>
      <c r="C8" s="41">
        <v>7501</v>
      </c>
      <c r="D8" s="41">
        <v>8700</v>
      </c>
      <c r="E8" s="42">
        <f t="shared" si="0"/>
        <v>522</v>
      </c>
    </row>
    <row r="9" spans="1:5" ht="20.100000000000001" customHeight="1">
      <c r="A9" s="40">
        <v>7</v>
      </c>
      <c r="B9" s="41" t="s">
        <v>26</v>
      </c>
      <c r="C9" s="41">
        <v>8701</v>
      </c>
      <c r="D9" s="41">
        <v>9900</v>
      </c>
      <c r="E9" s="42">
        <f t="shared" si="0"/>
        <v>594</v>
      </c>
    </row>
    <row r="10" spans="1:5" ht="20.100000000000001" customHeight="1">
      <c r="A10" s="40">
        <v>8</v>
      </c>
      <c r="B10" s="40" t="s">
        <v>27</v>
      </c>
      <c r="C10" s="41">
        <v>9901</v>
      </c>
      <c r="D10" s="41">
        <v>11100</v>
      </c>
      <c r="E10" s="42">
        <f t="shared" si="0"/>
        <v>666</v>
      </c>
    </row>
    <row r="11" spans="1:5" ht="20.100000000000001" customHeight="1">
      <c r="A11" s="40">
        <v>9</v>
      </c>
      <c r="B11" s="40" t="s">
        <v>28</v>
      </c>
      <c r="C11" s="41">
        <v>11101</v>
      </c>
      <c r="D11" s="41">
        <v>12540</v>
      </c>
      <c r="E11" s="42">
        <f t="shared" si="0"/>
        <v>752</v>
      </c>
    </row>
    <row r="12" spans="1:5" ht="20.100000000000001" customHeight="1">
      <c r="A12" s="40">
        <v>10</v>
      </c>
      <c r="B12" s="41" t="s">
        <v>29</v>
      </c>
      <c r="C12" s="41">
        <v>12541</v>
      </c>
      <c r="D12" s="41">
        <v>13500</v>
      </c>
      <c r="E12" s="42">
        <f t="shared" si="0"/>
        <v>810</v>
      </c>
    </row>
    <row r="13" spans="1:5" ht="20.100000000000001" customHeight="1">
      <c r="A13" s="40">
        <v>11</v>
      </c>
      <c r="B13" s="40" t="s">
        <v>30</v>
      </c>
      <c r="C13" s="41">
        <v>13501</v>
      </c>
      <c r="D13" s="41">
        <v>15840</v>
      </c>
      <c r="E13" s="42">
        <f t="shared" si="0"/>
        <v>950</v>
      </c>
    </row>
    <row r="14" spans="1:5" ht="20.100000000000001" customHeight="1">
      <c r="A14" s="40">
        <v>12</v>
      </c>
      <c r="B14" s="40" t="s">
        <v>31</v>
      </c>
      <c r="C14" s="41">
        <v>15841</v>
      </c>
      <c r="D14" s="41">
        <v>16500</v>
      </c>
      <c r="E14" s="42">
        <f t="shared" si="0"/>
        <v>990</v>
      </c>
    </row>
    <row r="15" spans="1:5" ht="20.100000000000001" customHeight="1">
      <c r="A15" s="40">
        <v>13</v>
      </c>
      <c r="B15" s="41" t="s">
        <v>32</v>
      </c>
      <c r="C15" s="41">
        <v>16501</v>
      </c>
      <c r="D15" s="41">
        <v>17280</v>
      </c>
      <c r="E15" s="42">
        <f t="shared" si="0"/>
        <v>1037</v>
      </c>
    </row>
    <row r="16" spans="1:5" ht="20.100000000000001" customHeight="1">
      <c r="A16" s="40">
        <v>14</v>
      </c>
      <c r="B16" s="40" t="s">
        <v>33</v>
      </c>
      <c r="C16" s="41">
        <v>17281</v>
      </c>
      <c r="D16" s="41">
        <v>17880</v>
      </c>
      <c r="E16" s="42">
        <f t="shared" si="0"/>
        <v>1073</v>
      </c>
    </row>
    <row r="17" spans="1:5" ht="20.100000000000001" customHeight="1">
      <c r="A17" s="40">
        <v>15</v>
      </c>
      <c r="B17" s="40" t="s">
        <v>34</v>
      </c>
      <c r="C17" s="41">
        <v>17881</v>
      </c>
      <c r="D17" s="41">
        <v>19047</v>
      </c>
      <c r="E17" s="42">
        <f t="shared" si="0"/>
        <v>1143</v>
      </c>
    </row>
    <row r="18" spans="1:5" ht="20.100000000000001" customHeight="1">
      <c r="A18" s="40">
        <v>16</v>
      </c>
      <c r="B18" s="41" t="s">
        <v>77</v>
      </c>
      <c r="C18" s="41">
        <v>19048</v>
      </c>
      <c r="D18" s="41">
        <v>20008</v>
      </c>
      <c r="E18" s="42">
        <f t="shared" si="0"/>
        <v>1200</v>
      </c>
    </row>
    <row r="19" spans="1:5" s="107" customFormat="1" ht="20.100000000000001" customHeight="1">
      <c r="A19" s="104">
        <v>17</v>
      </c>
      <c r="B19" s="104" t="s">
        <v>191</v>
      </c>
      <c r="C19" s="41">
        <v>20009</v>
      </c>
      <c r="D19" s="105">
        <v>21009</v>
      </c>
      <c r="E19" s="106">
        <f t="shared" si="0"/>
        <v>1261</v>
      </c>
    </row>
    <row r="20" spans="1:5" ht="20.100000000000001" customHeight="1">
      <c r="A20" s="95">
        <v>18</v>
      </c>
      <c r="B20" s="95" t="s">
        <v>209</v>
      </c>
      <c r="C20" s="41">
        <v>21010</v>
      </c>
      <c r="D20" s="96">
        <v>22000</v>
      </c>
      <c r="E20" s="97">
        <f t="shared" si="0"/>
        <v>1320</v>
      </c>
    </row>
    <row r="21" spans="1:5" s="107" customFormat="1" ht="20.100000000000001" customHeight="1">
      <c r="A21" s="104">
        <v>19</v>
      </c>
      <c r="B21" s="104" t="s">
        <v>210</v>
      </c>
      <c r="C21" s="41">
        <v>22001</v>
      </c>
      <c r="D21" s="105">
        <v>22800</v>
      </c>
      <c r="E21" s="106">
        <f t="shared" si="0"/>
        <v>1368</v>
      </c>
    </row>
    <row r="22" spans="1:5" ht="20.100000000000001" customHeight="1">
      <c r="A22" s="40">
        <v>20</v>
      </c>
      <c r="B22" s="40" t="s">
        <v>35</v>
      </c>
      <c r="C22" s="41">
        <v>22801</v>
      </c>
      <c r="D22" s="41">
        <v>24000</v>
      </c>
      <c r="E22" s="42">
        <f t="shared" si="0"/>
        <v>1440</v>
      </c>
    </row>
    <row r="23" spans="1:5" ht="20.100000000000001" customHeight="1">
      <c r="A23" s="40">
        <v>21</v>
      </c>
      <c r="B23" s="40" t="s">
        <v>36</v>
      </c>
      <c r="C23" s="41">
        <v>24001</v>
      </c>
      <c r="D23" s="41">
        <v>25200</v>
      </c>
      <c r="E23" s="42">
        <f t="shared" si="0"/>
        <v>1512</v>
      </c>
    </row>
    <row r="24" spans="1:5" ht="20.100000000000001" customHeight="1">
      <c r="A24" s="40">
        <v>22</v>
      </c>
      <c r="B24" s="40" t="s">
        <v>37</v>
      </c>
      <c r="C24" s="41">
        <v>25201</v>
      </c>
      <c r="D24" s="41">
        <v>26400</v>
      </c>
      <c r="E24" s="42">
        <f t="shared" si="0"/>
        <v>1584</v>
      </c>
    </row>
    <row r="25" spans="1:5" ht="20.100000000000001" customHeight="1">
      <c r="A25" s="40">
        <v>23</v>
      </c>
      <c r="B25" s="40" t="s">
        <v>38</v>
      </c>
      <c r="C25" s="41">
        <v>26401</v>
      </c>
      <c r="D25" s="41">
        <v>27600</v>
      </c>
      <c r="E25" s="42">
        <f t="shared" si="0"/>
        <v>1656</v>
      </c>
    </row>
    <row r="26" spans="1:5" ht="20.100000000000001" customHeight="1">
      <c r="A26" s="40">
        <v>24</v>
      </c>
      <c r="B26" s="40" t="s">
        <v>39</v>
      </c>
      <c r="C26" s="41">
        <v>27601</v>
      </c>
      <c r="D26" s="41">
        <v>28800</v>
      </c>
      <c r="E26" s="42">
        <f t="shared" si="0"/>
        <v>1728</v>
      </c>
    </row>
    <row r="27" spans="1:5" ht="20.100000000000001" customHeight="1">
      <c r="A27" s="40">
        <v>25</v>
      </c>
      <c r="B27" s="41" t="s">
        <v>40</v>
      </c>
      <c r="C27" s="41">
        <v>28801</v>
      </c>
      <c r="D27" s="41">
        <v>30300</v>
      </c>
      <c r="E27" s="42">
        <f t="shared" si="0"/>
        <v>1818</v>
      </c>
    </row>
    <row r="28" spans="1:5" ht="20.100000000000001" customHeight="1">
      <c r="A28" s="40">
        <v>26</v>
      </c>
      <c r="B28" s="40" t="s">
        <v>41</v>
      </c>
      <c r="C28" s="41">
        <v>30301</v>
      </c>
      <c r="D28" s="41">
        <v>31800</v>
      </c>
      <c r="E28" s="42">
        <f t="shared" si="0"/>
        <v>1908</v>
      </c>
    </row>
    <row r="29" spans="1:5" ht="20.100000000000001" customHeight="1">
      <c r="A29" s="40">
        <v>27</v>
      </c>
      <c r="B29" s="41" t="s">
        <v>42</v>
      </c>
      <c r="C29" s="41">
        <v>31801</v>
      </c>
      <c r="D29" s="41">
        <v>33300</v>
      </c>
      <c r="E29" s="42">
        <f t="shared" si="0"/>
        <v>1998</v>
      </c>
    </row>
    <row r="30" spans="1:5" ht="20.100000000000001" customHeight="1">
      <c r="A30" s="40">
        <v>28</v>
      </c>
      <c r="B30" s="40" t="s">
        <v>43</v>
      </c>
      <c r="C30" s="41">
        <v>33301</v>
      </c>
      <c r="D30" s="41">
        <v>34800</v>
      </c>
      <c r="E30" s="42">
        <f t="shared" si="0"/>
        <v>2088</v>
      </c>
    </row>
    <row r="31" spans="1:5" ht="20.100000000000001" customHeight="1">
      <c r="A31" s="40">
        <v>29</v>
      </c>
      <c r="B31" s="41" t="s">
        <v>44</v>
      </c>
      <c r="C31" s="41">
        <v>34801</v>
      </c>
      <c r="D31" s="41">
        <v>36300</v>
      </c>
      <c r="E31" s="42">
        <f t="shared" si="0"/>
        <v>2178</v>
      </c>
    </row>
    <row r="32" spans="1:5" ht="20.100000000000001" customHeight="1">
      <c r="A32" s="40">
        <v>30</v>
      </c>
      <c r="B32" s="40" t="s">
        <v>45</v>
      </c>
      <c r="C32" s="41">
        <v>36301</v>
      </c>
      <c r="D32" s="41">
        <v>38200</v>
      </c>
      <c r="E32" s="42">
        <f t="shared" si="0"/>
        <v>2292</v>
      </c>
    </row>
    <row r="33" spans="1:5" ht="20.100000000000001" customHeight="1">
      <c r="A33" s="40">
        <v>31</v>
      </c>
      <c r="B33" s="41" t="s">
        <v>46</v>
      </c>
      <c r="C33" s="41">
        <v>38201</v>
      </c>
      <c r="D33" s="41">
        <v>40100</v>
      </c>
      <c r="E33" s="42">
        <f t="shared" si="0"/>
        <v>2406</v>
      </c>
    </row>
    <row r="34" spans="1:5" ht="20.100000000000001" customHeight="1">
      <c r="A34" s="40">
        <v>32</v>
      </c>
      <c r="B34" s="40" t="s">
        <v>47</v>
      </c>
      <c r="C34" s="41">
        <v>40101</v>
      </c>
      <c r="D34" s="41">
        <v>42000</v>
      </c>
      <c r="E34" s="42">
        <f t="shared" si="0"/>
        <v>2520</v>
      </c>
    </row>
    <row r="35" spans="1:5" ht="20.100000000000001" customHeight="1">
      <c r="A35" s="40">
        <v>33</v>
      </c>
      <c r="B35" s="41" t="s">
        <v>48</v>
      </c>
      <c r="C35" s="41">
        <v>42001</v>
      </c>
      <c r="D35" s="41">
        <v>43900</v>
      </c>
      <c r="E35" s="42">
        <f t="shared" si="0"/>
        <v>2634</v>
      </c>
    </row>
    <row r="36" spans="1:5" ht="20.100000000000001" customHeight="1">
      <c r="A36" s="40">
        <v>34</v>
      </c>
      <c r="B36" s="40" t="s">
        <v>49</v>
      </c>
      <c r="C36" s="41">
        <v>43901</v>
      </c>
      <c r="D36" s="41">
        <v>45800</v>
      </c>
      <c r="E36" s="42">
        <f t="shared" si="0"/>
        <v>2748</v>
      </c>
    </row>
    <row r="37" spans="1:5" ht="20.100000000000001" customHeight="1">
      <c r="A37" s="40">
        <v>35</v>
      </c>
      <c r="B37" s="40" t="s">
        <v>50</v>
      </c>
      <c r="C37" s="41">
        <v>45801</v>
      </c>
      <c r="D37" s="41">
        <v>48200</v>
      </c>
      <c r="E37" s="42">
        <f t="shared" si="0"/>
        <v>2892</v>
      </c>
    </row>
    <row r="38" spans="1:5" ht="20.100000000000001" customHeight="1">
      <c r="A38" s="40">
        <v>36</v>
      </c>
      <c r="B38" s="40" t="s">
        <v>51</v>
      </c>
      <c r="C38" s="41">
        <v>48201</v>
      </c>
      <c r="D38" s="41">
        <v>50600</v>
      </c>
      <c r="E38" s="42">
        <f t="shared" ref="E38:E47" si="1">ROUND(D38*6%,0)</f>
        <v>3036</v>
      </c>
    </row>
    <row r="39" spans="1:5" ht="20.100000000000001" customHeight="1">
      <c r="A39" s="40">
        <v>37</v>
      </c>
      <c r="B39" s="40" t="s">
        <v>52</v>
      </c>
      <c r="C39" s="41">
        <v>50601</v>
      </c>
      <c r="D39" s="41">
        <v>53000</v>
      </c>
      <c r="E39" s="42">
        <f t="shared" si="1"/>
        <v>3180</v>
      </c>
    </row>
    <row r="40" spans="1:5" ht="20.100000000000001" customHeight="1">
      <c r="A40" s="40">
        <v>38</v>
      </c>
      <c r="B40" s="40" t="s">
        <v>53</v>
      </c>
      <c r="C40" s="41">
        <v>53001</v>
      </c>
      <c r="D40" s="41">
        <v>55400</v>
      </c>
      <c r="E40" s="42">
        <f t="shared" si="1"/>
        <v>3324</v>
      </c>
    </row>
    <row r="41" spans="1:5" ht="20.100000000000001" customHeight="1">
      <c r="A41" s="40">
        <v>39</v>
      </c>
      <c r="B41" s="40" t="s">
        <v>54</v>
      </c>
      <c r="C41" s="41">
        <v>55401</v>
      </c>
      <c r="D41" s="41">
        <v>57800</v>
      </c>
      <c r="E41" s="42">
        <f t="shared" si="1"/>
        <v>3468</v>
      </c>
    </row>
    <row r="42" spans="1:5" ht="20.100000000000001" customHeight="1">
      <c r="A42" s="40">
        <v>40</v>
      </c>
      <c r="B42" s="41" t="s">
        <v>55</v>
      </c>
      <c r="C42" s="41">
        <v>57801</v>
      </c>
      <c r="D42" s="41">
        <v>60800</v>
      </c>
      <c r="E42" s="42">
        <f t="shared" si="1"/>
        <v>3648</v>
      </c>
    </row>
    <row r="43" spans="1:5" ht="20.100000000000001" customHeight="1">
      <c r="A43" s="40">
        <v>41</v>
      </c>
      <c r="B43" s="40" t="s">
        <v>56</v>
      </c>
      <c r="C43" s="41">
        <v>60801</v>
      </c>
      <c r="D43" s="41">
        <v>63800</v>
      </c>
      <c r="E43" s="42">
        <f t="shared" si="1"/>
        <v>3828</v>
      </c>
    </row>
    <row r="44" spans="1:5" ht="20.100000000000001" customHeight="1">
      <c r="A44" s="40">
        <v>42</v>
      </c>
      <c r="B44" s="41" t="s">
        <v>57</v>
      </c>
      <c r="C44" s="41">
        <v>63801</v>
      </c>
      <c r="D44" s="41">
        <v>66800</v>
      </c>
      <c r="E44" s="42">
        <f t="shared" si="1"/>
        <v>4008</v>
      </c>
    </row>
    <row r="45" spans="1:5" ht="20.100000000000001" customHeight="1">
      <c r="A45" s="40">
        <v>43</v>
      </c>
      <c r="B45" s="40" t="s">
        <v>58</v>
      </c>
      <c r="C45" s="41">
        <v>66801</v>
      </c>
      <c r="D45" s="41">
        <v>69800</v>
      </c>
      <c r="E45" s="42">
        <f t="shared" si="1"/>
        <v>4188</v>
      </c>
    </row>
    <row r="46" spans="1:5" ht="20.100000000000001" customHeight="1">
      <c r="A46" s="40">
        <v>44</v>
      </c>
      <c r="B46" s="41" t="s">
        <v>59</v>
      </c>
      <c r="C46" s="41">
        <v>69801</v>
      </c>
      <c r="D46" s="41">
        <v>72800</v>
      </c>
      <c r="E46" s="42">
        <f t="shared" si="1"/>
        <v>4368</v>
      </c>
    </row>
    <row r="47" spans="1:5" ht="20.100000000000001" customHeight="1">
      <c r="A47" s="40">
        <v>45</v>
      </c>
      <c r="B47" s="40" t="s">
        <v>60</v>
      </c>
      <c r="C47" s="41">
        <v>72801</v>
      </c>
      <c r="D47" s="41">
        <v>76500</v>
      </c>
      <c r="E47" s="42">
        <f t="shared" si="1"/>
        <v>4590</v>
      </c>
    </row>
    <row r="48" spans="1:5" ht="20.100000000000001" customHeight="1">
      <c r="A48" s="40">
        <v>46</v>
      </c>
      <c r="B48" s="41" t="s">
        <v>61</v>
      </c>
      <c r="C48" s="41">
        <v>76501</v>
      </c>
      <c r="D48" s="41">
        <v>80200</v>
      </c>
      <c r="E48" s="42">
        <f t="shared" ref="E48:E64" si="2">ROUND(D48*6%,0)</f>
        <v>4812</v>
      </c>
    </row>
    <row r="49" spans="1:5" ht="20.100000000000001" customHeight="1">
      <c r="A49" s="40">
        <v>47</v>
      </c>
      <c r="B49" s="40" t="s">
        <v>62</v>
      </c>
      <c r="C49" s="41">
        <v>80201</v>
      </c>
      <c r="D49" s="41">
        <v>83900</v>
      </c>
      <c r="E49" s="42">
        <f t="shared" si="2"/>
        <v>5034</v>
      </c>
    </row>
    <row r="50" spans="1:5" ht="20.100000000000001" customHeight="1">
      <c r="A50" s="40">
        <v>48</v>
      </c>
      <c r="B50" s="41" t="s">
        <v>63</v>
      </c>
      <c r="C50" s="41">
        <v>83901</v>
      </c>
      <c r="D50" s="41">
        <v>87600</v>
      </c>
      <c r="E50" s="42">
        <f t="shared" si="2"/>
        <v>5256</v>
      </c>
    </row>
    <row r="51" spans="1:5" ht="20.100000000000001" customHeight="1">
      <c r="A51" s="40">
        <v>49</v>
      </c>
      <c r="B51" s="41" t="s">
        <v>64</v>
      </c>
      <c r="C51" s="41">
        <v>87601</v>
      </c>
      <c r="D51" s="41">
        <v>92100</v>
      </c>
      <c r="E51" s="42">
        <f t="shared" si="2"/>
        <v>5526</v>
      </c>
    </row>
    <row r="52" spans="1:5" ht="20.100000000000001" customHeight="1">
      <c r="A52" s="40">
        <v>50</v>
      </c>
      <c r="B52" s="40" t="s">
        <v>65</v>
      </c>
      <c r="C52" s="41">
        <v>92101</v>
      </c>
      <c r="D52" s="41">
        <v>96600</v>
      </c>
      <c r="E52" s="42">
        <f t="shared" si="2"/>
        <v>5796</v>
      </c>
    </row>
    <row r="53" spans="1:5" ht="20.100000000000001" customHeight="1">
      <c r="A53" s="40">
        <v>51</v>
      </c>
      <c r="B53" s="41" t="s">
        <v>66</v>
      </c>
      <c r="C53" s="41">
        <v>96601</v>
      </c>
      <c r="D53" s="41">
        <v>101100</v>
      </c>
      <c r="E53" s="42">
        <f t="shared" si="2"/>
        <v>6066</v>
      </c>
    </row>
    <row r="54" spans="1:5" ht="20.100000000000001" customHeight="1">
      <c r="A54" s="40">
        <v>52</v>
      </c>
      <c r="B54" s="40" t="s">
        <v>67</v>
      </c>
      <c r="C54" s="41">
        <v>101101</v>
      </c>
      <c r="D54" s="41">
        <v>105600</v>
      </c>
      <c r="E54" s="42">
        <f t="shared" si="2"/>
        <v>6336</v>
      </c>
    </row>
    <row r="55" spans="1:5" ht="20.100000000000001" customHeight="1">
      <c r="A55" s="40">
        <v>53</v>
      </c>
      <c r="B55" s="41" t="s">
        <v>68</v>
      </c>
      <c r="C55" s="41">
        <v>105601</v>
      </c>
      <c r="D55" s="41">
        <v>110100</v>
      </c>
      <c r="E55" s="42">
        <f t="shared" si="2"/>
        <v>6606</v>
      </c>
    </row>
    <row r="56" spans="1:5" ht="20.100000000000001" customHeight="1">
      <c r="A56" s="40">
        <v>54</v>
      </c>
      <c r="B56" s="40" t="s">
        <v>69</v>
      </c>
      <c r="C56" s="41">
        <v>110101</v>
      </c>
      <c r="D56" s="41">
        <v>115500</v>
      </c>
      <c r="E56" s="42">
        <f t="shared" si="2"/>
        <v>6930</v>
      </c>
    </row>
    <row r="57" spans="1:5" ht="20.100000000000001" customHeight="1">
      <c r="A57" s="40">
        <v>55</v>
      </c>
      <c r="B57" s="41" t="s">
        <v>70</v>
      </c>
      <c r="C57" s="41">
        <v>115501</v>
      </c>
      <c r="D57" s="41">
        <v>120900</v>
      </c>
      <c r="E57" s="42">
        <f t="shared" si="2"/>
        <v>7254</v>
      </c>
    </row>
    <row r="58" spans="1:5" ht="20.100000000000001" customHeight="1">
      <c r="A58" s="40">
        <v>56</v>
      </c>
      <c r="B58" s="40" t="s">
        <v>71</v>
      </c>
      <c r="C58" s="41">
        <v>120901</v>
      </c>
      <c r="D58" s="41">
        <v>126300</v>
      </c>
      <c r="E58" s="42">
        <f t="shared" si="2"/>
        <v>7578</v>
      </c>
    </row>
    <row r="59" spans="1:5" ht="20.100000000000001" customHeight="1">
      <c r="A59" s="40">
        <v>57</v>
      </c>
      <c r="B59" s="41" t="s">
        <v>72</v>
      </c>
      <c r="C59" s="41">
        <v>126301</v>
      </c>
      <c r="D59" s="41">
        <v>131700</v>
      </c>
      <c r="E59" s="42">
        <f t="shared" si="2"/>
        <v>7902</v>
      </c>
    </row>
    <row r="60" spans="1:5" ht="20.100000000000001" customHeight="1">
      <c r="A60" s="40">
        <v>58</v>
      </c>
      <c r="B60" s="40" t="s">
        <v>73</v>
      </c>
      <c r="C60" s="41">
        <v>131701</v>
      </c>
      <c r="D60" s="41">
        <v>137100</v>
      </c>
      <c r="E60" s="42">
        <f t="shared" si="2"/>
        <v>8226</v>
      </c>
    </row>
    <row r="61" spans="1:5" ht="20.100000000000001" customHeight="1">
      <c r="A61" s="40">
        <v>59</v>
      </c>
      <c r="B61" s="41" t="s">
        <v>74</v>
      </c>
      <c r="C61" s="41">
        <v>137101</v>
      </c>
      <c r="D61" s="41">
        <v>142500</v>
      </c>
      <c r="E61" s="42">
        <f t="shared" si="2"/>
        <v>8550</v>
      </c>
    </row>
    <row r="62" spans="1:5" ht="20.100000000000001" customHeight="1">
      <c r="A62" s="40">
        <v>60</v>
      </c>
      <c r="B62" s="40" t="s">
        <v>75</v>
      </c>
      <c r="C62" s="41">
        <v>142501</v>
      </c>
      <c r="D62" s="41">
        <v>147900</v>
      </c>
      <c r="E62" s="42">
        <f t="shared" si="2"/>
        <v>8874</v>
      </c>
    </row>
    <row r="63" spans="1:5" ht="20.100000000000001" customHeight="1">
      <c r="A63" s="40">
        <v>61</v>
      </c>
      <c r="B63" s="40" t="s">
        <v>76</v>
      </c>
      <c r="C63" s="41">
        <v>147901</v>
      </c>
      <c r="D63" s="41">
        <v>150000</v>
      </c>
      <c r="E63" s="42">
        <f t="shared" si="2"/>
        <v>9000</v>
      </c>
    </row>
    <row r="64" spans="1:5">
      <c r="A64" s="40"/>
      <c r="B64" s="40"/>
      <c r="C64" s="41">
        <v>150001</v>
      </c>
      <c r="D64" s="40">
        <v>150000</v>
      </c>
      <c r="E64" s="110">
        <f t="shared" si="2"/>
        <v>9000</v>
      </c>
    </row>
    <row r="65" spans="5:5">
      <c r="E65" t="s">
        <v>208</v>
      </c>
    </row>
  </sheetData>
  <mergeCells count="1">
    <mergeCell ref="A1:E1"/>
  </mergeCells>
  <phoneticPr fontId="2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abSelected="1" workbookViewId="0">
      <selection activeCell="C35" sqref="C35"/>
    </sheetView>
  </sheetViews>
  <sheetFormatPr defaultRowHeight="16.2"/>
  <cols>
    <col min="1" max="1" width="12.88671875" customWidth="1"/>
    <col min="2" max="2" width="16.77734375" customWidth="1"/>
    <col min="3" max="3" width="17.109375" customWidth="1"/>
    <col min="4" max="4" width="10.77734375" customWidth="1"/>
    <col min="5" max="5" width="11" customWidth="1"/>
    <col min="6" max="6" width="13.6640625" customWidth="1"/>
    <col min="12" max="12" width="8.88671875" style="58" customWidth="1"/>
    <col min="13" max="13" width="8.44140625" style="58" customWidth="1"/>
    <col min="14" max="14" width="10.109375" customWidth="1"/>
    <col min="15" max="15" width="5" customWidth="1"/>
  </cols>
  <sheetData>
    <row r="1" spans="1:16">
      <c r="O1" s="50"/>
    </row>
    <row r="2" spans="1:16">
      <c r="A2" t="s">
        <v>82</v>
      </c>
      <c r="C2" s="103">
        <v>9.5000000000000001E-2</v>
      </c>
      <c r="D2" s="50"/>
      <c r="E2" s="50"/>
      <c r="F2" s="50"/>
    </row>
    <row r="3" spans="1:16">
      <c r="C3" s="50"/>
      <c r="D3" s="50"/>
      <c r="E3" s="50"/>
      <c r="F3" s="50"/>
    </row>
    <row r="4" spans="1:16" s="55" customFormat="1" ht="19.8">
      <c r="A4" s="54" t="s">
        <v>189</v>
      </c>
      <c r="B4" s="54"/>
      <c r="D4" s="56"/>
      <c r="E4" s="56"/>
      <c r="F4" s="56"/>
      <c r="L4" s="59"/>
      <c r="M4" s="59"/>
    </row>
    <row r="5" spans="1:16" ht="35.25" customHeight="1">
      <c r="A5" s="54" t="s">
        <v>215</v>
      </c>
      <c r="B5" s="54"/>
      <c r="D5" s="50"/>
      <c r="E5" s="50"/>
      <c r="F5" s="50"/>
    </row>
    <row r="6" spans="1:16" ht="35.25" customHeight="1">
      <c r="A6" s="65" t="s">
        <v>178</v>
      </c>
      <c r="B6" s="65"/>
      <c r="C6" s="66"/>
      <c r="D6" s="67"/>
      <c r="E6" s="67"/>
      <c r="F6" s="67"/>
    </row>
    <row r="7" spans="1:16" s="69" customFormat="1" ht="35.25" customHeight="1">
      <c r="A7" s="68" t="s">
        <v>188</v>
      </c>
      <c r="B7" s="68"/>
      <c r="D7" s="70"/>
      <c r="E7" s="70"/>
      <c r="F7" s="70"/>
      <c r="L7" s="71"/>
      <c r="M7" s="71"/>
    </row>
    <row r="8" spans="1:16" s="69" customFormat="1" ht="35.25" customHeight="1">
      <c r="A8" s="68"/>
      <c r="B8" s="68"/>
      <c r="D8" s="70"/>
      <c r="E8" s="70"/>
      <c r="F8" s="70"/>
      <c r="L8" s="71"/>
      <c r="M8" s="71"/>
    </row>
    <row r="9" spans="1:16" ht="27.75" customHeight="1">
      <c r="A9" t="s">
        <v>94</v>
      </c>
      <c r="D9" s="50"/>
      <c r="E9" s="50"/>
      <c r="F9" s="50"/>
    </row>
    <row r="10" spans="1:16" ht="34.5" customHeight="1">
      <c r="A10" t="s">
        <v>181</v>
      </c>
    </row>
    <row r="11" spans="1:16" s="39" customFormat="1">
      <c r="A11" s="143" t="s">
        <v>78</v>
      </c>
      <c r="B11" s="130" t="s">
        <v>183</v>
      </c>
      <c r="C11" s="136" t="s">
        <v>86</v>
      </c>
      <c r="D11" s="139" t="s">
        <v>93</v>
      </c>
      <c r="E11" s="134" t="s">
        <v>88</v>
      </c>
      <c r="F11" s="134" t="s">
        <v>87</v>
      </c>
      <c r="G11" s="138" t="s">
        <v>3</v>
      </c>
      <c r="H11" s="138"/>
      <c r="I11" s="138"/>
      <c r="J11" s="138" t="s">
        <v>4</v>
      </c>
      <c r="K11" s="138"/>
      <c r="L11" s="132" t="s">
        <v>186</v>
      </c>
      <c r="M11" s="132" t="s">
        <v>187</v>
      </c>
      <c r="P11" s="141" t="s">
        <v>83</v>
      </c>
    </row>
    <row r="12" spans="1:16" s="39" customFormat="1" ht="53.4" customHeight="1">
      <c r="A12" s="143"/>
      <c r="B12" s="131"/>
      <c r="C12" s="136"/>
      <c r="D12" s="140"/>
      <c r="E12" s="131"/>
      <c r="F12" s="131"/>
      <c r="G12" s="49" t="s">
        <v>79</v>
      </c>
      <c r="H12" s="49" t="s">
        <v>80</v>
      </c>
      <c r="I12" s="49" t="s">
        <v>81</v>
      </c>
      <c r="J12" s="49" t="s">
        <v>79</v>
      </c>
      <c r="K12" s="49" t="s">
        <v>80</v>
      </c>
      <c r="L12" s="133"/>
      <c r="M12" s="133"/>
      <c r="P12" s="141"/>
    </row>
    <row r="13" spans="1:16" s="39" customFormat="1" ht="35.25" customHeight="1">
      <c r="A13" s="52">
        <v>15</v>
      </c>
      <c r="B13" s="87">
        <v>31520</v>
      </c>
      <c r="C13" s="88">
        <f>VLOOKUP(B13,勞保107.1版!$A$3:$B$31,2)</f>
        <v>31800</v>
      </c>
      <c r="D13" s="51">
        <f>ROUND($C$13*(30-$A$13+1)/30,0)</f>
        <v>16960</v>
      </c>
      <c r="E13" s="89">
        <f>VLOOKUP($B13,勞退金提繳107.1版!$C$3:$D$66,2)</f>
        <v>31800</v>
      </c>
      <c r="F13" s="51">
        <f>ROUND($E$13*(30-$A$13+1)/30,0)</f>
        <v>16960</v>
      </c>
      <c r="G13" s="49">
        <f>ROUND($D13*$C$2*0.2,0)</f>
        <v>322</v>
      </c>
      <c r="H13" s="49">
        <f>ROUND($D13*$C$2*0.7,0)</f>
        <v>1128</v>
      </c>
      <c r="I13" s="51">
        <f>ROUND($D13*0.001,0)</f>
        <v>17</v>
      </c>
      <c r="J13" s="51">
        <f>ROUND($D13*1%*0.2,0)</f>
        <v>34</v>
      </c>
      <c r="K13" s="51">
        <f>ROUND($D13*1%*0.7,0)</f>
        <v>119</v>
      </c>
      <c r="L13" s="60">
        <f>$G13+$J13</f>
        <v>356</v>
      </c>
      <c r="M13" s="60">
        <f>$H13+$I13+$K13</f>
        <v>1264</v>
      </c>
      <c r="P13" s="57">
        <f>ROUND($F$13*6%,0)</f>
        <v>1018</v>
      </c>
    </row>
    <row r="17" spans="1:16" ht="27.75" customHeight="1">
      <c r="A17" t="s">
        <v>190</v>
      </c>
      <c r="D17" s="50"/>
      <c r="E17" s="50"/>
      <c r="F17" s="50"/>
    </row>
    <row r="18" spans="1:16" ht="34.5" customHeight="1">
      <c r="A18" t="s">
        <v>182</v>
      </c>
    </row>
    <row r="19" spans="1:16" s="39" customFormat="1" ht="16.5" customHeight="1">
      <c r="A19" s="136" t="s">
        <v>179</v>
      </c>
      <c r="B19" s="130" t="s">
        <v>183</v>
      </c>
      <c r="C19" s="136" t="s">
        <v>86</v>
      </c>
      <c r="D19" s="139" t="s">
        <v>93</v>
      </c>
      <c r="E19" s="134" t="s">
        <v>88</v>
      </c>
      <c r="F19" s="134" t="s">
        <v>87</v>
      </c>
      <c r="G19" s="138" t="s">
        <v>3</v>
      </c>
      <c r="H19" s="138"/>
      <c r="I19" s="138"/>
      <c r="J19" s="138" t="s">
        <v>4</v>
      </c>
      <c r="K19" s="138"/>
      <c r="L19" s="132" t="s">
        <v>84</v>
      </c>
      <c r="M19" s="132" t="s">
        <v>85</v>
      </c>
      <c r="P19" s="141" t="s">
        <v>83</v>
      </c>
    </row>
    <row r="20" spans="1:16" s="39" customFormat="1" ht="60.6" customHeight="1">
      <c r="A20" s="143"/>
      <c r="B20" s="131"/>
      <c r="C20" s="136"/>
      <c r="D20" s="140"/>
      <c r="E20" s="131"/>
      <c r="F20" s="131"/>
      <c r="G20" s="49" t="s">
        <v>79</v>
      </c>
      <c r="H20" s="49" t="s">
        <v>80</v>
      </c>
      <c r="I20" s="49" t="s">
        <v>81</v>
      </c>
      <c r="J20" s="49" t="s">
        <v>79</v>
      </c>
      <c r="K20" s="49" t="s">
        <v>80</v>
      </c>
      <c r="L20" s="133"/>
      <c r="M20" s="133"/>
      <c r="P20" s="141"/>
    </row>
    <row r="21" spans="1:16" s="39" customFormat="1" ht="35.25" customHeight="1">
      <c r="A21" s="52">
        <v>20</v>
      </c>
      <c r="B21" s="87">
        <v>5000</v>
      </c>
      <c r="C21" s="88">
        <f>VLOOKUP(B21,勞保107.1版!$A$3:$B$31,2)</f>
        <v>11100</v>
      </c>
      <c r="D21" s="51">
        <f>ROUND($C$21*$A$21/30,0)</f>
        <v>7400</v>
      </c>
      <c r="E21" s="89">
        <f>VLOOKUP($B21,勞退金提繳107.1版!$C$3:$D$66,2)</f>
        <v>6000</v>
      </c>
      <c r="F21" s="51">
        <f>ROUND($E$21*$A$21/30,0)</f>
        <v>4000</v>
      </c>
      <c r="G21" s="49">
        <f>ROUND(D21*$C$2*0.2,0)</f>
        <v>141</v>
      </c>
      <c r="H21" s="49">
        <f>ROUND(D21*$C$2*0.7,0)</f>
        <v>492</v>
      </c>
      <c r="I21" s="51">
        <f>ROUND(D21*0.001,0)</f>
        <v>7</v>
      </c>
      <c r="J21" s="51">
        <f>ROUND(D21*1%*0.2,0)</f>
        <v>15</v>
      </c>
      <c r="K21" s="51">
        <f>ROUND(D21*1%*0.7,0)</f>
        <v>52</v>
      </c>
      <c r="L21" s="60">
        <f>G21+J21</f>
        <v>156</v>
      </c>
      <c r="M21" s="60">
        <f>H21+I21+K21</f>
        <v>551</v>
      </c>
      <c r="P21" s="57">
        <f>ROUND($F$21*6%,0)</f>
        <v>240</v>
      </c>
    </row>
    <row r="25" spans="1:16" ht="27.75" customHeight="1">
      <c r="A25" t="s">
        <v>95</v>
      </c>
      <c r="D25" s="50"/>
      <c r="E25" s="50"/>
      <c r="F25" s="50"/>
    </row>
    <row r="26" spans="1:16" ht="52.5" customHeight="1">
      <c r="A26" s="144" t="s">
        <v>185</v>
      </c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6" s="39" customFormat="1" ht="34.5" customHeight="1">
      <c r="A27" s="143" t="s">
        <v>89</v>
      </c>
      <c r="B27" s="130" t="s">
        <v>180</v>
      </c>
      <c r="C27" s="130" t="s">
        <v>183</v>
      </c>
      <c r="D27" s="136" t="s">
        <v>86</v>
      </c>
      <c r="E27" s="139" t="s">
        <v>93</v>
      </c>
      <c r="F27" s="134" t="s">
        <v>88</v>
      </c>
      <c r="G27" s="134" t="s">
        <v>87</v>
      </c>
      <c r="H27" s="138" t="s">
        <v>3</v>
      </c>
      <c r="I27" s="138"/>
      <c r="J27" s="138"/>
      <c r="K27" s="138" t="s">
        <v>4</v>
      </c>
      <c r="L27" s="138"/>
      <c r="M27" s="132" t="s">
        <v>90</v>
      </c>
      <c r="N27" s="132" t="s">
        <v>91</v>
      </c>
      <c r="P27" s="141" t="s">
        <v>92</v>
      </c>
    </row>
    <row r="28" spans="1:16" ht="42" customHeight="1">
      <c r="A28" s="143"/>
      <c r="B28" s="135"/>
      <c r="C28" s="131"/>
      <c r="D28" s="136"/>
      <c r="E28" s="140"/>
      <c r="F28" s="137"/>
      <c r="G28" s="137"/>
      <c r="H28" s="49" t="s">
        <v>79</v>
      </c>
      <c r="I28" s="49" t="s">
        <v>80</v>
      </c>
      <c r="J28" s="49" t="s">
        <v>81</v>
      </c>
      <c r="K28" s="49" t="s">
        <v>79</v>
      </c>
      <c r="L28" s="49" t="s">
        <v>80</v>
      </c>
      <c r="M28" s="133"/>
      <c r="N28" s="133"/>
      <c r="O28" s="39"/>
      <c r="P28" s="141"/>
    </row>
    <row r="29" spans="1:16" ht="33" customHeight="1">
      <c r="A29" s="52">
        <v>8</v>
      </c>
      <c r="B29" s="52">
        <v>12</v>
      </c>
      <c r="C29" s="87">
        <v>7000</v>
      </c>
      <c r="D29" s="88">
        <f>VLOOKUP(C29,勞保107.1版!$A$3:$B$31,2)</f>
        <v>11100</v>
      </c>
      <c r="E29" s="51">
        <f>ROUND($D$29*($B$29-$A$29+1)/30,0)</f>
        <v>1850</v>
      </c>
      <c r="F29" s="89">
        <f>VLOOKUP($C29,勞退金提繳107.1版!$C$3:$D$66,2)</f>
        <v>7500</v>
      </c>
      <c r="G29" s="51">
        <f>ROUND($F$29*($B$29-$A$29+1)/30,0)</f>
        <v>1250</v>
      </c>
      <c r="H29" s="49">
        <f>ROUND($E$29*$C$2*0.2,0)</f>
        <v>35</v>
      </c>
      <c r="I29" s="49">
        <f>ROUND($E$29*$C$2*0.7,0)</f>
        <v>123</v>
      </c>
      <c r="J29" s="51">
        <f>ROUND(E29*0.001,0)</f>
        <v>2</v>
      </c>
      <c r="K29" s="51">
        <f>ROUND(E29*1%*0.2,0)</f>
        <v>4</v>
      </c>
      <c r="L29" s="51">
        <f>ROUND(E29*1%*0.7,0)</f>
        <v>13</v>
      </c>
      <c r="M29" s="53">
        <f>H29+K29</f>
        <v>39</v>
      </c>
      <c r="N29" s="53">
        <f>I29+J29+L29</f>
        <v>138</v>
      </c>
      <c r="O29" s="39"/>
      <c r="P29" s="57">
        <f>ROUND($G$29*6%,0)</f>
        <v>75</v>
      </c>
    </row>
    <row r="30" spans="1:16" ht="33" customHeight="1"/>
    <row r="31" spans="1:16" ht="51" customHeight="1">
      <c r="A31" s="142" t="s">
        <v>184</v>
      </c>
      <c r="B31" s="142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1:16" s="39" customFormat="1" ht="34.5" customHeight="1">
      <c r="A32" s="143" t="s">
        <v>89</v>
      </c>
      <c r="B32" s="130" t="s">
        <v>180</v>
      </c>
      <c r="C32" s="130" t="s">
        <v>183</v>
      </c>
      <c r="D32" s="136" t="s">
        <v>86</v>
      </c>
      <c r="E32" s="139" t="s">
        <v>93</v>
      </c>
      <c r="F32" s="134" t="s">
        <v>88</v>
      </c>
      <c r="G32" s="134" t="s">
        <v>87</v>
      </c>
      <c r="H32" s="138" t="s">
        <v>3</v>
      </c>
      <c r="I32" s="138"/>
      <c r="J32" s="138"/>
      <c r="K32" s="138" t="s">
        <v>4</v>
      </c>
      <c r="L32" s="138"/>
      <c r="M32" s="132" t="s">
        <v>90</v>
      </c>
      <c r="N32" s="132" t="s">
        <v>91</v>
      </c>
      <c r="P32" s="141" t="s">
        <v>92</v>
      </c>
    </row>
    <row r="33" spans="1:16" ht="58.8" customHeight="1">
      <c r="A33" s="143"/>
      <c r="B33" s="135"/>
      <c r="C33" s="131"/>
      <c r="D33" s="136"/>
      <c r="E33" s="140"/>
      <c r="F33" s="137"/>
      <c r="G33" s="137"/>
      <c r="H33" s="49" t="s">
        <v>79</v>
      </c>
      <c r="I33" s="49" t="s">
        <v>80</v>
      </c>
      <c r="J33" s="49" t="s">
        <v>81</v>
      </c>
      <c r="K33" s="49" t="s">
        <v>79</v>
      </c>
      <c r="L33" s="49" t="s">
        <v>80</v>
      </c>
      <c r="M33" s="133"/>
      <c r="N33" s="133"/>
      <c r="O33" s="39"/>
      <c r="P33" s="141"/>
    </row>
    <row r="34" spans="1:16" ht="33" customHeight="1">
      <c r="A34" s="52">
        <v>8</v>
      </c>
      <c r="B34" s="52">
        <v>12</v>
      </c>
      <c r="C34" s="87">
        <v>25200</v>
      </c>
      <c r="D34" s="88">
        <f>VLOOKUP(C34,勞保107.1版!$A$3:$B$31,2)</f>
        <v>25200</v>
      </c>
      <c r="E34" s="51">
        <f>ROUND($D$34*($B$34-$A$34+1)/30,0)</f>
        <v>4200</v>
      </c>
      <c r="F34" s="89">
        <f>VLOOKUP($C34,勞退金提繳107.1版!$C$3:$D$66,2)</f>
        <v>25200</v>
      </c>
      <c r="G34" s="51">
        <f>ROUND($F$34*($B$34-$A$34+1)/30,0)</f>
        <v>4200</v>
      </c>
      <c r="H34" s="49">
        <f>ROUND($E$34*$C$2*0.2,0)</f>
        <v>80</v>
      </c>
      <c r="I34" s="49">
        <f>ROUND($E$34*$C$2*0.7,0)</f>
        <v>279</v>
      </c>
      <c r="J34" s="51">
        <f>ROUND($E$34*0.001,0)</f>
        <v>4</v>
      </c>
      <c r="K34" s="51">
        <f>ROUND($E$34*1%*0.2,0)</f>
        <v>8</v>
      </c>
      <c r="L34" s="51">
        <f>ROUND($E$34*1%*0.7,0)</f>
        <v>29</v>
      </c>
      <c r="M34" s="53">
        <f>$H$34+$K$34</f>
        <v>88</v>
      </c>
      <c r="N34" s="53">
        <f>$I$34+$J$34+$L$34</f>
        <v>312</v>
      </c>
      <c r="O34" s="39"/>
      <c r="P34" s="57">
        <f>ROUND($G$34*6%,0)</f>
        <v>252</v>
      </c>
    </row>
  </sheetData>
  <mergeCells count="48">
    <mergeCell ref="E27:E28"/>
    <mergeCell ref="F27:F28"/>
    <mergeCell ref="K27:L27"/>
    <mergeCell ref="P11:P12"/>
    <mergeCell ref="P19:P20"/>
    <mergeCell ref="E11:E12"/>
    <mergeCell ref="A26:N26"/>
    <mergeCell ref="G11:I11"/>
    <mergeCell ref="J11:K11"/>
    <mergeCell ref="L11:L12"/>
    <mergeCell ref="M11:M12"/>
    <mergeCell ref="A11:A12"/>
    <mergeCell ref="C11:C12"/>
    <mergeCell ref="A19:A20"/>
    <mergeCell ref="C19:C20"/>
    <mergeCell ref="B19:B20"/>
    <mergeCell ref="N32:N33"/>
    <mergeCell ref="D27:D28"/>
    <mergeCell ref="G27:G28"/>
    <mergeCell ref="H27:J27"/>
    <mergeCell ref="P32:P33"/>
    <mergeCell ref="M32:M33"/>
    <mergeCell ref="N27:N28"/>
    <mergeCell ref="P27:P28"/>
    <mergeCell ref="A31:P31"/>
    <mergeCell ref="B27:B28"/>
    <mergeCell ref="E32:E33"/>
    <mergeCell ref="F32:F33"/>
    <mergeCell ref="M27:M28"/>
    <mergeCell ref="A32:A33"/>
    <mergeCell ref="C32:C33"/>
    <mergeCell ref="A27:A28"/>
    <mergeCell ref="C27:C28"/>
    <mergeCell ref="B11:B12"/>
    <mergeCell ref="M19:M20"/>
    <mergeCell ref="F19:F20"/>
    <mergeCell ref="B32:B33"/>
    <mergeCell ref="D32:D33"/>
    <mergeCell ref="G32:G33"/>
    <mergeCell ref="H32:J32"/>
    <mergeCell ref="K32:L32"/>
    <mergeCell ref="E19:E20"/>
    <mergeCell ref="D19:D20"/>
    <mergeCell ref="G19:I19"/>
    <mergeCell ref="J19:K19"/>
    <mergeCell ref="L19:L20"/>
    <mergeCell ref="F11:F12"/>
    <mergeCell ref="D11:D1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33203125" defaultRowHeight="16.2"/>
  <cols>
    <col min="1" max="2" width="11.33203125" style="2" customWidth="1"/>
    <col min="3" max="5" width="8.88671875" style="79" customWidth="1"/>
    <col min="6" max="6" width="11.33203125" style="2" customWidth="1"/>
    <col min="7" max="7" width="13.109375" style="1" customWidth="1"/>
    <col min="8" max="8" width="11.109375" style="1" customWidth="1"/>
    <col min="9" max="9" width="10.33203125" style="1" customWidth="1"/>
    <col min="10" max="10" width="13.109375" style="1" customWidth="1"/>
    <col min="11" max="11" width="13.33203125" style="1" customWidth="1"/>
    <col min="12" max="13" width="11.88671875" style="1" bestFit="1" customWidth="1"/>
    <col min="14" max="250" width="8.88671875" style="79" customWidth="1"/>
    <col min="251" max="251" width="11.33203125" style="79" customWidth="1"/>
    <col min="252" max="252" width="13.109375" style="79" customWidth="1"/>
    <col min="253" max="253" width="11.109375" style="79" customWidth="1"/>
    <col min="254" max="254" width="10.33203125" style="79" customWidth="1"/>
    <col min="255" max="255" width="13.109375" style="79" customWidth="1"/>
    <col min="256" max="16384" width="13.33203125" style="79"/>
  </cols>
  <sheetData>
    <row r="1" spans="1:13" ht="19.8">
      <c r="A1" s="79"/>
      <c r="B1" s="3" t="s">
        <v>96</v>
      </c>
      <c r="F1" s="124" t="s">
        <v>96</v>
      </c>
      <c r="G1" s="124"/>
      <c r="H1" s="124"/>
      <c r="I1" s="124"/>
      <c r="J1" s="124"/>
      <c r="K1" s="124"/>
      <c r="L1" s="124"/>
      <c r="M1" s="3"/>
    </row>
    <row r="2" spans="1:13" s="80" customFormat="1" ht="50.25" customHeight="1">
      <c r="A2" s="77" t="s">
        <v>97</v>
      </c>
      <c r="B2" s="77" t="s">
        <v>98</v>
      </c>
      <c r="F2" s="125" t="s">
        <v>99</v>
      </c>
      <c r="G2" s="127" t="s">
        <v>3</v>
      </c>
      <c r="H2" s="127"/>
      <c r="I2" s="127"/>
      <c r="J2" s="127" t="s">
        <v>4</v>
      </c>
      <c r="K2" s="127"/>
      <c r="L2" s="29" t="s">
        <v>100</v>
      </c>
      <c r="M2" s="29" t="s">
        <v>101</v>
      </c>
    </row>
    <row r="3" spans="1:13" s="80" customFormat="1" ht="45.75" customHeight="1">
      <c r="A3" s="5">
        <v>0</v>
      </c>
      <c r="B3" s="78">
        <v>11100</v>
      </c>
      <c r="F3" s="126"/>
      <c r="G3" s="30" t="s">
        <v>102</v>
      </c>
      <c r="H3" s="29" t="s">
        <v>103</v>
      </c>
      <c r="I3" s="29" t="s">
        <v>104</v>
      </c>
      <c r="J3" s="30" t="s">
        <v>105</v>
      </c>
      <c r="K3" s="29" t="s">
        <v>106</v>
      </c>
      <c r="L3" s="31" t="s">
        <v>107</v>
      </c>
      <c r="M3" s="32" t="s">
        <v>108</v>
      </c>
    </row>
    <row r="4" spans="1:13" s="80" customFormat="1" ht="45.75" customHeight="1">
      <c r="A4" s="5">
        <v>11101</v>
      </c>
      <c r="B4" s="78">
        <v>12540</v>
      </c>
      <c r="F4" s="5">
        <v>11100</v>
      </c>
      <c r="G4" s="6">
        <f>ROUND(F4*0.09*0.2,0)</f>
        <v>200</v>
      </c>
      <c r="H4" s="7">
        <f>ROUND(F4*0.09*0.7,0)</f>
        <v>699</v>
      </c>
      <c r="I4" s="7">
        <f>ROUND(F4*0.001,0)</f>
        <v>11</v>
      </c>
      <c r="J4" s="6">
        <f t="shared" ref="J4:J31" si="0">ROUND(F4*1%*0.2,0)</f>
        <v>22</v>
      </c>
      <c r="K4" s="7">
        <f t="shared" ref="K4:K31" si="1">ROUND(F4*1%*0.7,0)</f>
        <v>78</v>
      </c>
      <c r="L4" s="6">
        <f t="shared" ref="L4:L31" si="2">G4+J4</f>
        <v>222</v>
      </c>
      <c r="M4" s="7">
        <f>H4+I4+K4</f>
        <v>788</v>
      </c>
    </row>
    <row r="5" spans="1:13" s="80" customFormat="1" ht="19.8">
      <c r="A5" s="5">
        <v>12541</v>
      </c>
      <c r="B5" s="5">
        <v>13500</v>
      </c>
      <c r="F5" s="5">
        <v>12540</v>
      </c>
      <c r="G5" s="6">
        <f t="shared" ref="G5:G31" si="3">ROUND(F5*0.09*0.2,0)</f>
        <v>226</v>
      </c>
      <c r="H5" s="7">
        <f t="shared" ref="H5:H31" si="4">ROUND(F5*0.09*0.7,0)</f>
        <v>790</v>
      </c>
      <c r="I5" s="7">
        <f t="shared" ref="I5:I31" si="5">ROUND(F5*0.001,0)</f>
        <v>13</v>
      </c>
      <c r="J5" s="6">
        <f>ROUND(F5*1%*0.2,0)</f>
        <v>25</v>
      </c>
      <c r="K5" s="7">
        <f>ROUND(F5*1%*0.7,0)</f>
        <v>88</v>
      </c>
      <c r="L5" s="6">
        <f t="shared" si="2"/>
        <v>251</v>
      </c>
      <c r="M5" s="7">
        <f>H5+I5+K5</f>
        <v>891</v>
      </c>
    </row>
    <row r="6" spans="1:13" s="80" customFormat="1" ht="19.8">
      <c r="A6" s="5">
        <v>13501</v>
      </c>
      <c r="B6" s="8">
        <v>15840</v>
      </c>
      <c r="F6" s="5">
        <v>13500</v>
      </c>
      <c r="G6" s="6">
        <f t="shared" si="3"/>
        <v>243</v>
      </c>
      <c r="H6" s="7">
        <f t="shared" si="4"/>
        <v>851</v>
      </c>
      <c r="I6" s="7">
        <f t="shared" si="5"/>
        <v>14</v>
      </c>
      <c r="J6" s="6">
        <f t="shared" si="0"/>
        <v>27</v>
      </c>
      <c r="K6" s="7">
        <f t="shared" si="1"/>
        <v>95</v>
      </c>
      <c r="L6" s="6">
        <f t="shared" si="2"/>
        <v>270</v>
      </c>
      <c r="M6" s="7">
        <f t="shared" ref="M6:M31" si="6">H6+I6+K6</f>
        <v>960</v>
      </c>
    </row>
    <row r="7" spans="1:13" s="80" customFormat="1" ht="19.8">
      <c r="A7" s="8">
        <v>15841</v>
      </c>
      <c r="B7" s="8">
        <v>16500</v>
      </c>
      <c r="F7" s="8">
        <v>15840</v>
      </c>
      <c r="G7" s="6">
        <f t="shared" si="3"/>
        <v>285</v>
      </c>
      <c r="H7" s="7">
        <f t="shared" si="4"/>
        <v>998</v>
      </c>
      <c r="I7" s="7">
        <f t="shared" si="5"/>
        <v>16</v>
      </c>
      <c r="J7" s="6">
        <f t="shared" si="0"/>
        <v>32</v>
      </c>
      <c r="K7" s="7">
        <f t="shared" si="1"/>
        <v>111</v>
      </c>
      <c r="L7" s="6">
        <f t="shared" si="2"/>
        <v>317</v>
      </c>
      <c r="M7" s="7">
        <f t="shared" si="6"/>
        <v>1125</v>
      </c>
    </row>
    <row r="8" spans="1:13" s="80" customFormat="1" ht="19.8">
      <c r="A8" s="8">
        <v>16501</v>
      </c>
      <c r="B8" s="8">
        <v>17280</v>
      </c>
      <c r="F8" s="8">
        <v>16500</v>
      </c>
      <c r="G8" s="6">
        <f t="shared" si="3"/>
        <v>297</v>
      </c>
      <c r="H8" s="7">
        <f t="shared" si="4"/>
        <v>1040</v>
      </c>
      <c r="I8" s="7">
        <f t="shared" si="5"/>
        <v>17</v>
      </c>
      <c r="J8" s="6">
        <f t="shared" si="0"/>
        <v>33</v>
      </c>
      <c r="K8" s="7">
        <f t="shared" si="1"/>
        <v>116</v>
      </c>
      <c r="L8" s="6">
        <f t="shared" si="2"/>
        <v>330</v>
      </c>
      <c r="M8" s="7">
        <f t="shared" si="6"/>
        <v>1173</v>
      </c>
    </row>
    <row r="9" spans="1:13" s="80" customFormat="1" ht="19.8">
      <c r="A9" s="8">
        <v>17281</v>
      </c>
      <c r="B9" s="8">
        <v>17880</v>
      </c>
      <c r="F9" s="8">
        <v>17280</v>
      </c>
      <c r="G9" s="6">
        <f t="shared" si="3"/>
        <v>311</v>
      </c>
      <c r="H9" s="7">
        <f t="shared" si="4"/>
        <v>1089</v>
      </c>
      <c r="I9" s="7">
        <f t="shared" si="5"/>
        <v>17</v>
      </c>
      <c r="J9" s="6">
        <f t="shared" si="0"/>
        <v>35</v>
      </c>
      <c r="K9" s="7">
        <f t="shared" si="1"/>
        <v>121</v>
      </c>
      <c r="L9" s="6">
        <f t="shared" si="2"/>
        <v>346</v>
      </c>
      <c r="M9" s="7">
        <f t="shared" si="6"/>
        <v>1227</v>
      </c>
    </row>
    <row r="10" spans="1:13" s="80" customFormat="1" ht="19.8">
      <c r="A10" s="8">
        <v>17881</v>
      </c>
      <c r="B10" s="8">
        <v>19047</v>
      </c>
      <c r="F10" s="8">
        <v>17880</v>
      </c>
      <c r="G10" s="6">
        <f t="shared" si="3"/>
        <v>322</v>
      </c>
      <c r="H10" s="7">
        <f t="shared" si="4"/>
        <v>1126</v>
      </c>
      <c r="I10" s="7">
        <f t="shared" si="5"/>
        <v>18</v>
      </c>
      <c r="J10" s="6">
        <f t="shared" si="0"/>
        <v>36</v>
      </c>
      <c r="K10" s="7">
        <f t="shared" si="1"/>
        <v>125</v>
      </c>
      <c r="L10" s="6">
        <f t="shared" si="2"/>
        <v>358</v>
      </c>
      <c r="M10" s="7">
        <f t="shared" si="6"/>
        <v>1269</v>
      </c>
    </row>
    <row r="11" spans="1:13" s="80" customFormat="1" ht="19.8">
      <c r="A11" s="8">
        <v>19048</v>
      </c>
      <c r="B11" s="8">
        <v>20008</v>
      </c>
      <c r="F11" s="8">
        <v>19047</v>
      </c>
      <c r="G11" s="6">
        <f t="shared" si="3"/>
        <v>343</v>
      </c>
      <c r="H11" s="7">
        <f t="shared" si="4"/>
        <v>1200</v>
      </c>
      <c r="I11" s="7">
        <f t="shared" si="5"/>
        <v>19</v>
      </c>
      <c r="J11" s="6">
        <f t="shared" si="0"/>
        <v>38</v>
      </c>
      <c r="K11" s="7">
        <f t="shared" si="1"/>
        <v>133</v>
      </c>
      <c r="L11" s="6">
        <f t="shared" si="2"/>
        <v>381</v>
      </c>
      <c r="M11" s="7">
        <f t="shared" si="6"/>
        <v>1352</v>
      </c>
    </row>
    <row r="12" spans="1:13" s="80" customFormat="1" ht="19.8">
      <c r="A12" s="8">
        <v>20009</v>
      </c>
      <c r="B12" s="8">
        <v>20100</v>
      </c>
      <c r="F12" s="8">
        <v>20008</v>
      </c>
      <c r="G12" s="6">
        <f t="shared" si="3"/>
        <v>360</v>
      </c>
      <c r="H12" s="7">
        <f t="shared" si="4"/>
        <v>1261</v>
      </c>
      <c r="I12" s="7">
        <f t="shared" si="5"/>
        <v>20</v>
      </c>
      <c r="J12" s="6">
        <f t="shared" si="0"/>
        <v>40</v>
      </c>
      <c r="K12" s="7">
        <f t="shared" si="1"/>
        <v>140</v>
      </c>
      <c r="L12" s="6">
        <f t="shared" si="2"/>
        <v>400</v>
      </c>
      <c r="M12" s="7">
        <f t="shared" si="6"/>
        <v>1421</v>
      </c>
    </row>
    <row r="13" spans="1:13" s="80" customFormat="1" ht="19.8">
      <c r="A13" s="8">
        <v>20101</v>
      </c>
      <c r="B13" s="8">
        <v>21000</v>
      </c>
      <c r="F13" s="8">
        <v>20100</v>
      </c>
      <c r="G13" s="6">
        <f t="shared" si="3"/>
        <v>362</v>
      </c>
      <c r="H13" s="7">
        <f t="shared" si="4"/>
        <v>1266</v>
      </c>
      <c r="I13" s="7">
        <f t="shared" si="5"/>
        <v>20</v>
      </c>
      <c r="J13" s="6">
        <f t="shared" si="0"/>
        <v>40</v>
      </c>
      <c r="K13" s="7">
        <f t="shared" si="1"/>
        <v>141</v>
      </c>
      <c r="L13" s="6">
        <f t="shared" si="2"/>
        <v>402</v>
      </c>
      <c r="M13" s="7">
        <f t="shared" si="6"/>
        <v>1427</v>
      </c>
    </row>
    <row r="14" spans="1:13" s="80" customFormat="1" ht="19.8">
      <c r="A14" s="8">
        <v>21001</v>
      </c>
      <c r="B14" s="8">
        <v>21900</v>
      </c>
      <c r="F14" s="8">
        <v>21000</v>
      </c>
      <c r="G14" s="6">
        <f t="shared" si="3"/>
        <v>378</v>
      </c>
      <c r="H14" s="7">
        <f t="shared" si="4"/>
        <v>1323</v>
      </c>
      <c r="I14" s="7">
        <f t="shared" si="5"/>
        <v>21</v>
      </c>
      <c r="J14" s="6">
        <f t="shared" si="0"/>
        <v>42</v>
      </c>
      <c r="K14" s="7">
        <f t="shared" si="1"/>
        <v>147</v>
      </c>
      <c r="L14" s="6">
        <f t="shared" si="2"/>
        <v>420</v>
      </c>
      <c r="M14" s="7">
        <f t="shared" si="6"/>
        <v>1491</v>
      </c>
    </row>
    <row r="15" spans="1:13" s="80" customFormat="1" ht="19.8">
      <c r="A15" s="8">
        <v>21901</v>
      </c>
      <c r="B15" s="8">
        <v>22800</v>
      </c>
      <c r="F15" s="8">
        <v>21900</v>
      </c>
      <c r="G15" s="6">
        <f t="shared" si="3"/>
        <v>394</v>
      </c>
      <c r="H15" s="7">
        <f t="shared" si="4"/>
        <v>1380</v>
      </c>
      <c r="I15" s="7">
        <f t="shared" si="5"/>
        <v>22</v>
      </c>
      <c r="J15" s="6">
        <f t="shared" si="0"/>
        <v>44</v>
      </c>
      <c r="K15" s="7">
        <f t="shared" si="1"/>
        <v>153</v>
      </c>
      <c r="L15" s="6">
        <f t="shared" si="2"/>
        <v>438</v>
      </c>
      <c r="M15" s="7">
        <f t="shared" si="6"/>
        <v>1555</v>
      </c>
    </row>
    <row r="16" spans="1:13" s="80" customFormat="1" ht="19.8">
      <c r="A16" s="8">
        <v>22801</v>
      </c>
      <c r="B16" s="8">
        <v>24000</v>
      </c>
      <c r="F16" s="8">
        <v>22800</v>
      </c>
      <c r="G16" s="6">
        <f t="shared" si="3"/>
        <v>410</v>
      </c>
      <c r="H16" s="7">
        <f t="shared" si="4"/>
        <v>1436</v>
      </c>
      <c r="I16" s="7">
        <f t="shared" si="5"/>
        <v>23</v>
      </c>
      <c r="J16" s="6">
        <f t="shared" si="0"/>
        <v>46</v>
      </c>
      <c r="K16" s="7">
        <f t="shared" si="1"/>
        <v>160</v>
      </c>
      <c r="L16" s="6">
        <f t="shared" si="2"/>
        <v>456</v>
      </c>
      <c r="M16" s="7">
        <f t="shared" si="6"/>
        <v>1619</v>
      </c>
    </row>
    <row r="17" spans="1:13" s="80" customFormat="1" ht="19.8">
      <c r="A17" s="8">
        <v>24001</v>
      </c>
      <c r="B17" s="8">
        <v>25200</v>
      </c>
      <c r="F17" s="8">
        <v>24000</v>
      </c>
      <c r="G17" s="6">
        <f t="shared" si="3"/>
        <v>432</v>
      </c>
      <c r="H17" s="7">
        <f t="shared" si="4"/>
        <v>1512</v>
      </c>
      <c r="I17" s="7">
        <f t="shared" si="5"/>
        <v>24</v>
      </c>
      <c r="J17" s="6">
        <f t="shared" si="0"/>
        <v>48</v>
      </c>
      <c r="K17" s="7">
        <f t="shared" si="1"/>
        <v>168</v>
      </c>
      <c r="L17" s="6">
        <f t="shared" si="2"/>
        <v>480</v>
      </c>
      <c r="M17" s="7">
        <f t="shared" si="6"/>
        <v>1704</v>
      </c>
    </row>
    <row r="18" spans="1:13" s="80" customFormat="1" ht="19.8">
      <c r="A18" s="8">
        <v>25201</v>
      </c>
      <c r="B18" s="8">
        <v>26400</v>
      </c>
      <c r="F18" s="8">
        <v>25200</v>
      </c>
      <c r="G18" s="6">
        <f t="shared" si="3"/>
        <v>454</v>
      </c>
      <c r="H18" s="7">
        <f t="shared" si="4"/>
        <v>1588</v>
      </c>
      <c r="I18" s="7">
        <f t="shared" si="5"/>
        <v>25</v>
      </c>
      <c r="J18" s="6">
        <f t="shared" si="0"/>
        <v>50</v>
      </c>
      <c r="K18" s="7">
        <f t="shared" si="1"/>
        <v>176</v>
      </c>
      <c r="L18" s="6">
        <f t="shared" si="2"/>
        <v>504</v>
      </c>
      <c r="M18" s="7">
        <f t="shared" si="6"/>
        <v>1789</v>
      </c>
    </row>
    <row r="19" spans="1:13" s="80" customFormat="1" ht="19.8">
      <c r="A19" s="8">
        <v>26401</v>
      </c>
      <c r="B19" s="8">
        <v>27600</v>
      </c>
      <c r="F19" s="8">
        <v>26400</v>
      </c>
      <c r="G19" s="6">
        <f t="shared" si="3"/>
        <v>475</v>
      </c>
      <c r="H19" s="7">
        <f t="shared" si="4"/>
        <v>1663</v>
      </c>
      <c r="I19" s="7">
        <f t="shared" si="5"/>
        <v>26</v>
      </c>
      <c r="J19" s="6">
        <f t="shared" si="0"/>
        <v>53</v>
      </c>
      <c r="K19" s="7">
        <f t="shared" si="1"/>
        <v>185</v>
      </c>
      <c r="L19" s="6">
        <f t="shared" si="2"/>
        <v>528</v>
      </c>
      <c r="M19" s="7">
        <f t="shared" si="6"/>
        <v>1874</v>
      </c>
    </row>
    <row r="20" spans="1:13" s="80" customFormat="1" ht="19.8">
      <c r="A20" s="8">
        <v>27601</v>
      </c>
      <c r="B20" s="8">
        <v>28800</v>
      </c>
      <c r="F20" s="8">
        <v>27600</v>
      </c>
      <c r="G20" s="6">
        <f t="shared" si="3"/>
        <v>497</v>
      </c>
      <c r="H20" s="7">
        <f t="shared" si="4"/>
        <v>1739</v>
      </c>
      <c r="I20" s="7">
        <f t="shared" si="5"/>
        <v>28</v>
      </c>
      <c r="J20" s="6">
        <f t="shared" si="0"/>
        <v>55</v>
      </c>
      <c r="K20" s="7">
        <f t="shared" si="1"/>
        <v>193</v>
      </c>
      <c r="L20" s="6">
        <f t="shared" si="2"/>
        <v>552</v>
      </c>
      <c r="M20" s="7">
        <f t="shared" si="6"/>
        <v>1960</v>
      </c>
    </row>
    <row r="21" spans="1:13" s="80" customFormat="1" ht="19.8">
      <c r="A21" s="8">
        <v>28801</v>
      </c>
      <c r="B21" s="8">
        <v>30300</v>
      </c>
      <c r="F21" s="8">
        <v>28800</v>
      </c>
      <c r="G21" s="6">
        <f t="shared" si="3"/>
        <v>518</v>
      </c>
      <c r="H21" s="7">
        <f t="shared" si="4"/>
        <v>1814</v>
      </c>
      <c r="I21" s="7">
        <f t="shared" si="5"/>
        <v>29</v>
      </c>
      <c r="J21" s="6">
        <f t="shared" si="0"/>
        <v>58</v>
      </c>
      <c r="K21" s="7">
        <f t="shared" si="1"/>
        <v>202</v>
      </c>
      <c r="L21" s="6">
        <f t="shared" si="2"/>
        <v>576</v>
      </c>
      <c r="M21" s="7">
        <f t="shared" si="6"/>
        <v>2045</v>
      </c>
    </row>
    <row r="22" spans="1:13" s="80" customFormat="1" ht="19.8">
      <c r="A22" s="8">
        <v>30301</v>
      </c>
      <c r="B22" s="8">
        <v>31800</v>
      </c>
      <c r="F22" s="8">
        <v>30300</v>
      </c>
      <c r="G22" s="6">
        <f t="shared" si="3"/>
        <v>545</v>
      </c>
      <c r="H22" s="7">
        <f t="shared" si="4"/>
        <v>1909</v>
      </c>
      <c r="I22" s="7">
        <f t="shared" si="5"/>
        <v>30</v>
      </c>
      <c r="J22" s="6">
        <f t="shared" si="0"/>
        <v>61</v>
      </c>
      <c r="K22" s="7">
        <f t="shared" si="1"/>
        <v>212</v>
      </c>
      <c r="L22" s="6">
        <f t="shared" si="2"/>
        <v>606</v>
      </c>
      <c r="M22" s="7">
        <f t="shared" si="6"/>
        <v>2151</v>
      </c>
    </row>
    <row r="23" spans="1:13" s="80" customFormat="1" ht="19.8">
      <c r="A23" s="8">
        <v>31801</v>
      </c>
      <c r="B23" s="8">
        <v>33300</v>
      </c>
      <c r="F23" s="8">
        <v>31800</v>
      </c>
      <c r="G23" s="6">
        <f t="shared" si="3"/>
        <v>572</v>
      </c>
      <c r="H23" s="7">
        <f t="shared" si="4"/>
        <v>2003</v>
      </c>
      <c r="I23" s="7">
        <f t="shared" si="5"/>
        <v>32</v>
      </c>
      <c r="J23" s="6">
        <f t="shared" si="0"/>
        <v>64</v>
      </c>
      <c r="K23" s="7">
        <f t="shared" si="1"/>
        <v>223</v>
      </c>
      <c r="L23" s="6">
        <f t="shared" si="2"/>
        <v>636</v>
      </c>
      <c r="M23" s="7">
        <f t="shared" si="6"/>
        <v>2258</v>
      </c>
    </row>
    <row r="24" spans="1:13" s="80" customFormat="1" ht="19.8">
      <c r="A24" s="8">
        <v>33301</v>
      </c>
      <c r="B24" s="8">
        <v>34800</v>
      </c>
      <c r="F24" s="8">
        <v>33300</v>
      </c>
      <c r="G24" s="6">
        <f t="shared" si="3"/>
        <v>599</v>
      </c>
      <c r="H24" s="7">
        <f t="shared" si="4"/>
        <v>2098</v>
      </c>
      <c r="I24" s="7">
        <f t="shared" si="5"/>
        <v>33</v>
      </c>
      <c r="J24" s="6">
        <f t="shared" si="0"/>
        <v>67</v>
      </c>
      <c r="K24" s="7">
        <f t="shared" si="1"/>
        <v>233</v>
      </c>
      <c r="L24" s="6">
        <f t="shared" si="2"/>
        <v>666</v>
      </c>
      <c r="M24" s="7">
        <f t="shared" si="6"/>
        <v>2364</v>
      </c>
    </row>
    <row r="25" spans="1:13" s="80" customFormat="1" ht="19.8">
      <c r="A25" s="8">
        <v>34801</v>
      </c>
      <c r="B25" s="8">
        <v>36300</v>
      </c>
      <c r="F25" s="8">
        <v>34800</v>
      </c>
      <c r="G25" s="6">
        <f t="shared" si="3"/>
        <v>626</v>
      </c>
      <c r="H25" s="7">
        <f t="shared" si="4"/>
        <v>2192</v>
      </c>
      <c r="I25" s="7">
        <f t="shared" si="5"/>
        <v>35</v>
      </c>
      <c r="J25" s="6">
        <f t="shared" si="0"/>
        <v>70</v>
      </c>
      <c r="K25" s="7">
        <f t="shared" si="1"/>
        <v>244</v>
      </c>
      <c r="L25" s="6">
        <f t="shared" si="2"/>
        <v>696</v>
      </c>
      <c r="M25" s="7">
        <f t="shared" si="6"/>
        <v>2471</v>
      </c>
    </row>
    <row r="26" spans="1:13" s="80" customFormat="1" ht="19.8">
      <c r="A26" s="8">
        <v>36301</v>
      </c>
      <c r="B26" s="8">
        <v>38200</v>
      </c>
      <c r="F26" s="8">
        <v>36300</v>
      </c>
      <c r="G26" s="6">
        <f t="shared" si="3"/>
        <v>653</v>
      </c>
      <c r="H26" s="7">
        <f t="shared" si="4"/>
        <v>2287</v>
      </c>
      <c r="I26" s="7">
        <f t="shared" si="5"/>
        <v>36</v>
      </c>
      <c r="J26" s="6">
        <f t="shared" si="0"/>
        <v>73</v>
      </c>
      <c r="K26" s="7">
        <f t="shared" si="1"/>
        <v>254</v>
      </c>
      <c r="L26" s="6">
        <f t="shared" si="2"/>
        <v>726</v>
      </c>
      <c r="M26" s="7">
        <f t="shared" si="6"/>
        <v>2577</v>
      </c>
    </row>
    <row r="27" spans="1:13" s="80" customFormat="1" ht="19.8">
      <c r="A27" s="8">
        <v>38201</v>
      </c>
      <c r="B27" s="8">
        <v>40100</v>
      </c>
      <c r="F27" s="8">
        <v>38200</v>
      </c>
      <c r="G27" s="6">
        <f t="shared" si="3"/>
        <v>688</v>
      </c>
      <c r="H27" s="7">
        <f t="shared" si="4"/>
        <v>2407</v>
      </c>
      <c r="I27" s="7">
        <f t="shared" si="5"/>
        <v>38</v>
      </c>
      <c r="J27" s="6">
        <f t="shared" si="0"/>
        <v>76</v>
      </c>
      <c r="K27" s="7">
        <f t="shared" si="1"/>
        <v>267</v>
      </c>
      <c r="L27" s="6">
        <f t="shared" si="2"/>
        <v>764</v>
      </c>
      <c r="M27" s="7">
        <f t="shared" si="6"/>
        <v>2712</v>
      </c>
    </row>
    <row r="28" spans="1:13" s="80" customFormat="1" ht="19.8">
      <c r="A28" s="8">
        <v>40101</v>
      </c>
      <c r="B28" s="8">
        <v>42000</v>
      </c>
      <c r="F28" s="8">
        <v>40100</v>
      </c>
      <c r="G28" s="6">
        <f t="shared" si="3"/>
        <v>722</v>
      </c>
      <c r="H28" s="7">
        <f t="shared" si="4"/>
        <v>2526</v>
      </c>
      <c r="I28" s="7">
        <f t="shared" si="5"/>
        <v>40</v>
      </c>
      <c r="J28" s="6">
        <f t="shared" si="0"/>
        <v>80</v>
      </c>
      <c r="K28" s="7">
        <f t="shared" si="1"/>
        <v>281</v>
      </c>
      <c r="L28" s="6">
        <f t="shared" si="2"/>
        <v>802</v>
      </c>
      <c r="M28" s="7">
        <f t="shared" si="6"/>
        <v>2847</v>
      </c>
    </row>
    <row r="29" spans="1:13" s="80" customFormat="1" ht="19.8">
      <c r="A29" s="8">
        <v>42001</v>
      </c>
      <c r="B29" s="9">
        <v>43900</v>
      </c>
      <c r="F29" s="8">
        <v>42000</v>
      </c>
      <c r="G29" s="6">
        <f t="shared" si="3"/>
        <v>756</v>
      </c>
      <c r="H29" s="7">
        <f t="shared" si="4"/>
        <v>2646</v>
      </c>
      <c r="I29" s="7">
        <f t="shared" si="5"/>
        <v>42</v>
      </c>
      <c r="J29" s="6">
        <f t="shared" si="0"/>
        <v>84</v>
      </c>
      <c r="K29" s="7">
        <f t="shared" si="1"/>
        <v>294</v>
      </c>
      <c r="L29" s="6">
        <f t="shared" si="2"/>
        <v>840</v>
      </c>
      <c r="M29" s="7">
        <f t="shared" si="6"/>
        <v>2982</v>
      </c>
    </row>
    <row r="30" spans="1:13" s="80" customFormat="1" ht="19.8">
      <c r="A30" s="9">
        <v>43901</v>
      </c>
      <c r="B30" s="80">
        <v>43900</v>
      </c>
      <c r="F30" s="9">
        <v>43900</v>
      </c>
      <c r="G30" s="6">
        <f t="shared" si="3"/>
        <v>790</v>
      </c>
      <c r="H30" s="7">
        <f t="shared" si="4"/>
        <v>2766</v>
      </c>
      <c r="I30" s="7">
        <f t="shared" si="5"/>
        <v>44</v>
      </c>
      <c r="J30" s="6">
        <f t="shared" si="0"/>
        <v>88</v>
      </c>
      <c r="K30" s="10">
        <f t="shared" si="1"/>
        <v>307</v>
      </c>
      <c r="L30" s="6">
        <f t="shared" si="2"/>
        <v>878</v>
      </c>
      <c r="M30" s="7">
        <f t="shared" si="6"/>
        <v>3117</v>
      </c>
    </row>
    <row r="31" spans="1:13" s="80" customFormat="1" ht="19.8">
      <c r="A31" s="81">
        <v>45801</v>
      </c>
      <c r="B31" s="80">
        <v>45800</v>
      </c>
      <c r="F31" s="81">
        <v>45800</v>
      </c>
      <c r="G31" s="82">
        <f t="shared" si="3"/>
        <v>824</v>
      </c>
      <c r="H31" s="83">
        <f t="shared" si="4"/>
        <v>2885</v>
      </c>
      <c r="I31" s="83">
        <f t="shared" si="5"/>
        <v>46</v>
      </c>
      <c r="J31" s="82">
        <f t="shared" si="0"/>
        <v>92</v>
      </c>
      <c r="K31" s="84">
        <f t="shared" si="1"/>
        <v>321</v>
      </c>
      <c r="L31" s="82">
        <f t="shared" si="2"/>
        <v>916</v>
      </c>
      <c r="M31" s="83">
        <f t="shared" si="6"/>
        <v>3252</v>
      </c>
    </row>
    <row r="32" spans="1:13" ht="19.8">
      <c r="A32" s="85"/>
      <c r="B32" s="85" t="s">
        <v>109</v>
      </c>
      <c r="F32" s="34" t="s">
        <v>109</v>
      </c>
    </row>
  </sheetData>
  <mergeCells count="4">
    <mergeCell ref="F1:L1"/>
    <mergeCell ref="F2:F3"/>
    <mergeCell ref="G2:I2"/>
    <mergeCell ref="J2:K2"/>
  </mergeCells>
  <phoneticPr fontId="2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2"/>
  <cols>
    <col min="1" max="1" width="6.77734375" style="39" customWidth="1"/>
    <col min="2" max="3" width="24.88671875" style="39" customWidth="1"/>
    <col min="4" max="4" width="13.6640625" style="39" customWidth="1"/>
    <col min="5" max="5" width="17" customWidth="1"/>
    <col min="6" max="8" width="9" customWidth="1"/>
    <col min="9" max="9" width="12.77734375" style="2" customWidth="1"/>
    <col min="10" max="10" width="13.6640625" style="2" customWidth="1"/>
    <col min="11" max="11" width="9" customWidth="1"/>
  </cols>
  <sheetData>
    <row r="1" spans="1:10" ht="28.5" customHeight="1">
      <c r="A1" s="128" t="s">
        <v>110</v>
      </c>
      <c r="B1" s="129"/>
      <c r="C1" s="129"/>
      <c r="D1" s="129"/>
      <c r="E1" s="129"/>
      <c r="I1" s="79"/>
      <c r="J1" s="3" t="s">
        <v>96</v>
      </c>
    </row>
    <row r="2" spans="1:10" ht="31.8" customHeight="1">
      <c r="A2" s="40" t="s">
        <v>111</v>
      </c>
      <c r="B2" s="40" t="s">
        <v>112</v>
      </c>
      <c r="C2" s="40"/>
      <c r="D2" s="40" t="s">
        <v>113</v>
      </c>
      <c r="E2" s="40" t="s">
        <v>114</v>
      </c>
      <c r="I2" s="77" t="s">
        <v>97</v>
      </c>
      <c r="J2" s="77" t="s">
        <v>98</v>
      </c>
    </row>
    <row r="3" spans="1:10" ht="19.5" customHeight="1">
      <c r="A3" s="40"/>
      <c r="B3" s="40"/>
      <c r="C3" s="40"/>
      <c r="D3" s="40"/>
      <c r="E3" s="40"/>
      <c r="I3" s="86"/>
      <c r="J3" s="86"/>
    </row>
    <row r="4" spans="1:10" ht="20.100000000000001" customHeight="1">
      <c r="A4" s="40">
        <v>1</v>
      </c>
      <c r="B4" s="41" t="s">
        <v>115</v>
      </c>
      <c r="C4" s="41">
        <v>0</v>
      </c>
      <c r="D4" s="41">
        <v>1500</v>
      </c>
      <c r="E4" s="42">
        <f>ROUND(D4*6%,0)</f>
        <v>90</v>
      </c>
      <c r="I4" s="5">
        <v>0</v>
      </c>
      <c r="J4" s="78">
        <v>11100</v>
      </c>
    </row>
    <row r="5" spans="1:10" ht="20.100000000000001" customHeight="1">
      <c r="A5" s="40">
        <v>2</v>
      </c>
      <c r="B5" s="41" t="s">
        <v>116</v>
      </c>
      <c r="C5" s="41">
        <v>1501</v>
      </c>
      <c r="D5" s="41">
        <v>3000</v>
      </c>
      <c r="E5" s="42">
        <f t="shared" ref="E5:E65" si="0">ROUND(D5*6%,0)</f>
        <v>180</v>
      </c>
      <c r="I5" s="5">
        <v>11100</v>
      </c>
      <c r="J5" s="78">
        <v>12540</v>
      </c>
    </row>
    <row r="6" spans="1:10" ht="20.100000000000001" customHeight="1">
      <c r="A6" s="40">
        <v>3</v>
      </c>
      <c r="B6" s="40" t="s">
        <v>117</v>
      </c>
      <c r="C6" s="41">
        <v>3001</v>
      </c>
      <c r="D6" s="41">
        <v>4500</v>
      </c>
      <c r="E6" s="42">
        <f t="shared" si="0"/>
        <v>270</v>
      </c>
      <c r="I6" s="5">
        <v>12540</v>
      </c>
      <c r="J6" s="5">
        <v>13500</v>
      </c>
    </row>
    <row r="7" spans="1:10" ht="20.100000000000001" customHeight="1">
      <c r="A7" s="40">
        <v>4</v>
      </c>
      <c r="B7" s="41" t="s">
        <v>118</v>
      </c>
      <c r="C7" s="41">
        <v>4501</v>
      </c>
      <c r="D7" s="41">
        <v>6000</v>
      </c>
      <c r="E7" s="42">
        <f t="shared" si="0"/>
        <v>360</v>
      </c>
      <c r="I7" s="5">
        <v>13500</v>
      </c>
      <c r="J7" s="8">
        <v>15840</v>
      </c>
    </row>
    <row r="8" spans="1:10" ht="20.100000000000001" customHeight="1">
      <c r="A8" s="40">
        <v>5</v>
      </c>
      <c r="B8" s="40" t="s">
        <v>119</v>
      </c>
      <c r="C8" s="41">
        <v>6001</v>
      </c>
      <c r="D8" s="41">
        <v>7500</v>
      </c>
      <c r="E8" s="42">
        <f t="shared" si="0"/>
        <v>450</v>
      </c>
      <c r="I8" s="8">
        <v>15840</v>
      </c>
      <c r="J8" s="8">
        <v>16500</v>
      </c>
    </row>
    <row r="9" spans="1:10" ht="20.100000000000001" customHeight="1">
      <c r="A9" s="40">
        <v>6</v>
      </c>
      <c r="B9" s="40" t="s">
        <v>120</v>
      </c>
      <c r="C9" s="41">
        <v>7501</v>
      </c>
      <c r="D9" s="41">
        <v>8700</v>
      </c>
      <c r="E9" s="42">
        <f t="shared" si="0"/>
        <v>522</v>
      </c>
      <c r="I9" s="8">
        <v>16500</v>
      </c>
      <c r="J9" s="8">
        <v>17280</v>
      </c>
    </row>
    <row r="10" spans="1:10" ht="20.100000000000001" customHeight="1">
      <c r="A10" s="40">
        <v>7</v>
      </c>
      <c r="B10" s="41" t="s">
        <v>121</v>
      </c>
      <c r="C10" s="41">
        <v>8701</v>
      </c>
      <c r="D10" s="41">
        <v>9900</v>
      </c>
      <c r="E10" s="42">
        <f t="shared" si="0"/>
        <v>594</v>
      </c>
      <c r="I10" s="8">
        <v>17280</v>
      </c>
      <c r="J10" s="8">
        <v>17880</v>
      </c>
    </row>
    <row r="11" spans="1:10" ht="20.100000000000001" customHeight="1">
      <c r="A11" s="40">
        <v>8</v>
      </c>
      <c r="B11" s="40" t="s">
        <v>122</v>
      </c>
      <c r="C11" s="41">
        <v>9901</v>
      </c>
      <c r="D11" s="41">
        <v>11100</v>
      </c>
      <c r="E11" s="42">
        <f t="shared" si="0"/>
        <v>666</v>
      </c>
      <c r="I11" s="8">
        <v>17880</v>
      </c>
      <c r="J11" s="8">
        <v>19047</v>
      </c>
    </row>
    <row r="12" spans="1:10" ht="20.100000000000001" customHeight="1">
      <c r="A12" s="40">
        <v>9</v>
      </c>
      <c r="B12" s="40" t="s">
        <v>123</v>
      </c>
      <c r="C12" s="41">
        <v>11101</v>
      </c>
      <c r="D12" s="41">
        <v>12540</v>
      </c>
      <c r="E12" s="42">
        <f t="shared" si="0"/>
        <v>752</v>
      </c>
      <c r="I12" s="8">
        <v>19047</v>
      </c>
      <c r="J12" s="8">
        <v>20008</v>
      </c>
    </row>
    <row r="13" spans="1:10" ht="20.100000000000001" customHeight="1">
      <c r="A13" s="40">
        <v>10</v>
      </c>
      <c r="B13" s="41" t="s">
        <v>124</v>
      </c>
      <c r="C13" s="41">
        <v>12541</v>
      </c>
      <c r="D13" s="41">
        <v>13500</v>
      </c>
      <c r="E13" s="42">
        <f t="shared" si="0"/>
        <v>810</v>
      </c>
      <c r="I13" s="8">
        <v>20008</v>
      </c>
      <c r="J13" s="8">
        <v>20100</v>
      </c>
    </row>
    <row r="14" spans="1:10" ht="20.100000000000001" customHeight="1">
      <c r="A14" s="40">
        <v>11</v>
      </c>
      <c r="B14" s="40" t="s">
        <v>125</v>
      </c>
      <c r="C14" s="41">
        <v>13501</v>
      </c>
      <c r="D14" s="41">
        <v>15840</v>
      </c>
      <c r="E14" s="42">
        <f t="shared" si="0"/>
        <v>950</v>
      </c>
      <c r="I14" s="8">
        <v>20100</v>
      </c>
      <c r="J14" s="8">
        <v>21000</v>
      </c>
    </row>
    <row r="15" spans="1:10" ht="20.100000000000001" customHeight="1">
      <c r="A15" s="40">
        <v>12</v>
      </c>
      <c r="B15" s="40" t="s">
        <v>126</v>
      </c>
      <c r="C15" s="41">
        <v>15841</v>
      </c>
      <c r="D15" s="41">
        <v>16500</v>
      </c>
      <c r="E15" s="42">
        <f t="shared" si="0"/>
        <v>990</v>
      </c>
      <c r="I15" s="8">
        <v>21000</v>
      </c>
      <c r="J15" s="8">
        <v>21900</v>
      </c>
    </row>
    <row r="16" spans="1:10" ht="20.100000000000001" customHeight="1">
      <c r="A16" s="40">
        <v>13</v>
      </c>
      <c r="B16" s="41" t="s">
        <v>127</v>
      </c>
      <c r="C16" s="41">
        <v>16501</v>
      </c>
      <c r="D16" s="41">
        <v>17280</v>
      </c>
      <c r="E16" s="42">
        <f t="shared" si="0"/>
        <v>1037</v>
      </c>
      <c r="I16" s="8">
        <v>21900</v>
      </c>
      <c r="J16" s="8">
        <v>22800</v>
      </c>
    </row>
    <row r="17" spans="1:10" ht="20.100000000000001" customHeight="1">
      <c r="A17" s="40">
        <v>14</v>
      </c>
      <c r="B17" s="40" t="s">
        <v>128</v>
      </c>
      <c r="C17" s="41">
        <v>17281</v>
      </c>
      <c r="D17" s="41">
        <v>17880</v>
      </c>
      <c r="E17" s="42">
        <f t="shared" si="0"/>
        <v>1073</v>
      </c>
      <c r="I17" s="8">
        <v>22800</v>
      </c>
      <c r="J17" s="8">
        <v>24000</v>
      </c>
    </row>
    <row r="18" spans="1:10" ht="20.100000000000001" customHeight="1">
      <c r="A18" s="40">
        <v>15</v>
      </c>
      <c r="B18" s="40" t="s">
        <v>129</v>
      </c>
      <c r="C18" s="41">
        <v>17881</v>
      </c>
      <c r="D18" s="41">
        <v>19047</v>
      </c>
      <c r="E18" s="42">
        <f t="shared" si="0"/>
        <v>1143</v>
      </c>
      <c r="I18" s="8">
        <v>24000</v>
      </c>
      <c r="J18" s="8">
        <v>25200</v>
      </c>
    </row>
    <row r="19" spans="1:10" ht="20.100000000000001" customHeight="1">
      <c r="A19" s="40">
        <v>16</v>
      </c>
      <c r="B19" s="41" t="s">
        <v>130</v>
      </c>
      <c r="C19" s="41">
        <v>19048</v>
      </c>
      <c r="D19" s="41">
        <v>20008</v>
      </c>
      <c r="E19" s="42">
        <f t="shared" si="0"/>
        <v>1200</v>
      </c>
      <c r="I19" s="8">
        <v>25200</v>
      </c>
      <c r="J19" s="8">
        <v>26400</v>
      </c>
    </row>
    <row r="20" spans="1:10" ht="20.100000000000001" customHeight="1">
      <c r="A20" s="40">
        <v>17</v>
      </c>
      <c r="B20" s="40" t="s">
        <v>131</v>
      </c>
      <c r="C20" s="41">
        <v>20009</v>
      </c>
      <c r="D20" s="41">
        <v>20100</v>
      </c>
      <c r="E20" s="42">
        <f t="shared" si="0"/>
        <v>1206</v>
      </c>
      <c r="I20" s="8">
        <v>26400</v>
      </c>
      <c r="J20" s="8">
        <v>27600</v>
      </c>
    </row>
    <row r="21" spans="1:10" ht="20.100000000000001" customHeight="1">
      <c r="A21" s="40">
        <v>18</v>
      </c>
      <c r="B21" s="40" t="s">
        <v>132</v>
      </c>
      <c r="C21" s="41">
        <v>20101</v>
      </c>
      <c r="D21" s="41">
        <v>21000</v>
      </c>
      <c r="E21" s="42">
        <f t="shared" si="0"/>
        <v>1260</v>
      </c>
      <c r="I21" s="8">
        <v>27600</v>
      </c>
      <c r="J21" s="8">
        <v>28800</v>
      </c>
    </row>
    <row r="22" spans="1:10" ht="20.100000000000001" customHeight="1">
      <c r="A22" s="40">
        <v>19</v>
      </c>
      <c r="B22" s="40" t="s">
        <v>133</v>
      </c>
      <c r="C22" s="41">
        <v>21001</v>
      </c>
      <c r="D22" s="41">
        <v>21900</v>
      </c>
      <c r="E22" s="42">
        <f t="shared" si="0"/>
        <v>1314</v>
      </c>
      <c r="I22" s="8">
        <v>28800</v>
      </c>
      <c r="J22" s="8">
        <v>30300</v>
      </c>
    </row>
    <row r="23" spans="1:10" ht="20.100000000000001" customHeight="1">
      <c r="A23" s="40">
        <v>20</v>
      </c>
      <c r="B23" s="41" t="s">
        <v>134</v>
      </c>
      <c r="C23" s="41">
        <v>21901</v>
      </c>
      <c r="D23" s="41">
        <v>22800</v>
      </c>
      <c r="E23" s="42">
        <f t="shared" si="0"/>
        <v>1368</v>
      </c>
      <c r="I23" s="8">
        <v>30300</v>
      </c>
      <c r="J23" s="8">
        <v>31800</v>
      </c>
    </row>
    <row r="24" spans="1:10" ht="20.100000000000001" customHeight="1">
      <c r="A24" s="40">
        <v>21</v>
      </c>
      <c r="B24" s="40" t="s">
        <v>135</v>
      </c>
      <c r="C24" s="41">
        <v>22801</v>
      </c>
      <c r="D24" s="41">
        <v>24000</v>
      </c>
      <c r="E24" s="42">
        <f t="shared" si="0"/>
        <v>1440</v>
      </c>
      <c r="I24" s="8">
        <v>31800</v>
      </c>
      <c r="J24" s="8">
        <v>33300</v>
      </c>
    </row>
    <row r="25" spans="1:10" ht="20.100000000000001" customHeight="1">
      <c r="A25" s="40">
        <v>22</v>
      </c>
      <c r="B25" s="40" t="s">
        <v>136</v>
      </c>
      <c r="C25" s="41">
        <v>24001</v>
      </c>
      <c r="D25" s="41">
        <v>25200</v>
      </c>
      <c r="E25" s="42">
        <f t="shared" si="0"/>
        <v>1512</v>
      </c>
      <c r="I25" s="8">
        <v>33300</v>
      </c>
      <c r="J25" s="8">
        <v>34800</v>
      </c>
    </row>
    <row r="26" spans="1:10" ht="20.100000000000001" customHeight="1">
      <c r="A26" s="40">
        <v>23</v>
      </c>
      <c r="B26" s="40" t="s">
        <v>137</v>
      </c>
      <c r="C26" s="41">
        <v>25201</v>
      </c>
      <c r="D26" s="41">
        <v>26400</v>
      </c>
      <c r="E26" s="42">
        <f t="shared" si="0"/>
        <v>1584</v>
      </c>
      <c r="I26" s="8">
        <v>34800</v>
      </c>
      <c r="J26" s="8">
        <v>36300</v>
      </c>
    </row>
    <row r="27" spans="1:10" ht="20.100000000000001" customHeight="1">
      <c r="A27" s="40">
        <v>24</v>
      </c>
      <c r="B27" s="40" t="s">
        <v>138</v>
      </c>
      <c r="C27" s="41">
        <v>26401</v>
      </c>
      <c r="D27" s="41">
        <v>27600</v>
      </c>
      <c r="E27" s="42">
        <f t="shared" si="0"/>
        <v>1656</v>
      </c>
      <c r="I27" s="8">
        <v>36300</v>
      </c>
      <c r="J27" s="8">
        <v>38200</v>
      </c>
    </row>
    <row r="28" spans="1:10" ht="20.100000000000001" customHeight="1">
      <c r="A28" s="40">
        <v>25</v>
      </c>
      <c r="B28" s="40" t="s">
        <v>139</v>
      </c>
      <c r="C28" s="41">
        <v>27601</v>
      </c>
      <c r="D28" s="41">
        <v>28800</v>
      </c>
      <c r="E28" s="42">
        <f t="shared" si="0"/>
        <v>1728</v>
      </c>
      <c r="I28" s="8">
        <v>38200</v>
      </c>
      <c r="J28" s="8">
        <v>40100</v>
      </c>
    </row>
    <row r="29" spans="1:10" ht="20.100000000000001" customHeight="1">
      <c r="A29" s="40">
        <v>26</v>
      </c>
      <c r="B29" s="41" t="s">
        <v>140</v>
      </c>
      <c r="C29" s="41">
        <v>28801</v>
      </c>
      <c r="D29" s="41">
        <v>30300</v>
      </c>
      <c r="E29" s="42">
        <f t="shared" si="0"/>
        <v>1818</v>
      </c>
      <c r="I29" s="8">
        <v>40100</v>
      </c>
      <c r="J29" s="8">
        <v>42000</v>
      </c>
    </row>
    <row r="30" spans="1:10" ht="20.100000000000001" customHeight="1">
      <c r="A30" s="40">
        <v>27</v>
      </c>
      <c r="B30" s="40" t="s">
        <v>141</v>
      </c>
      <c r="C30" s="41">
        <v>30301</v>
      </c>
      <c r="D30" s="41">
        <v>31800</v>
      </c>
      <c r="E30" s="42">
        <f t="shared" si="0"/>
        <v>1908</v>
      </c>
      <c r="I30" s="8">
        <v>42000</v>
      </c>
      <c r="J30" s="9">
        <v>43900</v>
      </c>
    </row>
    <row r="31" spans="1:10" ht="20.100000000000001" customHeight="1">
      <c r="A31" s="40">
        <v>28</v>
      </c>
      <c r="B31" s="41" t="s">
        <v>142</v>
      </c>
      <c r="C31" s="41">
        <v>31801</v>
      </c>
      <c r="D31" s="41">
        <v>33300</v>
      </c>
      <c r="E31" s="42">
        <f t="shared" si="0"/>
        <v>1998</v>
      </c>
      <c r="I31" s="9">
        <v>43900</v>
      </c>
      <c r="J31" s="80">
        <v>43900</v>
      </c>
    </row>
    <row r="32" spans="1:10" ht="20.100000000000001" customHeight="1">
      <c r="A32" s="40">
        <v>29</v>
      </c>
      <c r="B32" s="40" t="s">
        <v>143</v>
      </c>
      <c r="C32" s="41">
        <v>33301</v>
      </c>
      <c r="D32" s="41">
        <v>34800</v>
      </c>
      <c r="E32" s="42">
        <f t="shared" si="0"/>
        <v>2088</v>
      </c>
      <c r="I32" s="85"/>
      <c r="J32" s="85" t="s">
        <v>109</v>
      </c>
    </row>
    <row r="33" spans="1:10" ht="20.100000000000001" customHeight="1">
      <c r="A33" s="40">
        <v>30</v>
      </c>
      <c r="B33" s="41" t="s">
        <v>144</v>
      </c>
      <c r="C33" s="41">
        <v>34801</v>
      </c>
      <c r="D33" s="41">
        <v>36300</v>
      </c>
      <c r="E33" s="42">
        <f t="shared" si="0"/>
        <v>2178</v>
      </c>
      <c r="I33"/>
      <c r="J33"/>
    </row>
    <row r="34" spans="1:10" ht="20.100000000000001" customHeight="1">
      <c r="A34" s="40">
        <v>31</v>
      </c>
      <c r="B34" s="40" t="s">
        <v>145</v>
      </c>
      <c r="C34" s="41">
        <v>36301</v>
      </c>
      <c r="D34" s="41">
        <v>38200</v>
      </c>
      <c r="E34" s="42">
        <f t="shared" si="0"/>
        <v>2292</v>
      </c>
      <c r="I34"/>
      <c r="J34"/>
    </row>
    <row r="35" spans="1:10" ht="20.100000000000001" customHeight="1">
      <c r="A35" s="40">
        <v>32</v>
      </c>
      <c r="B35" s="41" t="s">
        <v>146</v>
      </c>
      <c r="C35" s="41">
        <v>38201</v>
      </c>
      <c r="D35" s="41">
        <v>40100</v>
      </c>
      <c r="E35" s="42">
        <f t="shared" si="0"/>
        <v>2406</v>
      </c>
      <c r="I35"/>
      <c r="J35"/>
    </row>
    <row r="36" spans="1:10" ht="20.100000000000001" customHeight="1">
      <c r="A36" s="40">
        <v>33</v>
      </c>
      <c r="B36" s="40" t="s">
        <v>147</v>
      </c>
      <c r="C36" s="41">
        <v>40101</v>
      </c>
      <c r="D36" s="41">
        <v>42000</v>
      </c>
      <c r="E36" s="42">
        <f t="shared" si="0"/>
        <v>2520</v>
      </c>
      <c r="I36"/>
      <c r="J36"/>
    </row>
    <row r="37" spans="1:10" ht="20.100000000000001" customHeight="1">
      <c r="A37" s="40">
        <v>34</v>
      </c>
      <c r="B37" s="41" t="s">
        <v>148</v>
      </c>
      <c r="C37" s="41">
        <v>42001</v>
      </c>
      <c r="D37" s="41">
        <v>43900</v>
      </c>
      <c r="E37" s="42">
        <f t="shared" si="0"/>
        <v>2634</v>
      </c>
      <c r="I37"/>
      <c r="J37"/>
    </row>
    <row r="38" spans="1:10" ht="20.100000000000001" customHeight="1">
      <c r="A38" s="40">
        <v>35</v>
      </c>
      <c r="B38" s="40" t="s">
        <v>149</v>
      </c>
      <c r="C38" s="41">
        <v>43901</v>
      </c>
      <c r="D38" s="41">
        <v>45800</v>
      </c>
      <c r="E38" s="42">
        <f t="shared" si="0"/>
        <v>2748</v>
      </c>
      <c r="I38"/>
      <c r="J38"/>
    </row>
    <row r="39" spans="1:10" ht="20.100000000000001" customHeight="1">
      <c r="A39" s="40">
        <v>36</v>
      </c>
      <c r="B39" s="40" t="s">
        <v>150</v>
      </c>
      <c r="C39" s="41">
        <v>45801</v>
      </c>
      <c r="D39" s="41">
        <v>48200</v>
      </c>
      <c r="E39" s="42">
        <f t="shared" si="0"/>
        <v>2892</v>
      </c>
      <c r="I39"/>
      <c r="J39"/>
    </row>
    <row r="40" spans="1:10" ht="20.100000000000001" customHeight="1">
      <c r="A40" s="40">
        <v>37</v>
      </c>
      <c r="B40" s="40" t="s">
        <v>151</v>
      </c>
      <c r="C40" s="41">
        <v>48201</v>
      </c>
      <c r="D40" s="41">
        <v>50600</v>
      </c>
      <c r="E40" s="42">
        <f t="shared" si="0"/>
        <v>3036</v>
      </c>
      <c r="I40"/>
      <c r="J40"/>
    </row>
    <row r="41" spans="1:10" ht="20.100000000000001" customHeight="1">
      <c r="A41" s="40">
        <v>38</v>
      </c>
      <c r="B41" s="40" t="s">
        <v>152</v>
      </c>
      <c r="C41" s="41">
        <v>50601</v>
      </c>
      <c r="D41" s="41">
        <v>53000</v>
      </c>
      <c r="E41" s="42">
        <f t="shared" si="0"/>
        <v>3180</v>
      </c>
      <c r="I41"/>
      <c r="J41"/>
    </row>
    <row r="42" spans="1:10" ht="20.100000000000001" customHeight="1">
      <c r="A42" s="40">
        <v>39</v>
      </c>
      <c r="B42" s="40" t="s">
        <v>153</v>
      </c>
      <c r="C42" s="41">
        <v>53001</v>
      </c>
      <c r="D42" s="41">
        <v>55400</v>
      </c>
      <c r="E42" s="42">
        <f t="shared" si="0"/>
        <v>3324</v>
      </c>
      <c r="I42"/>
      <c r="J42"/>
    </row>
    <row r="43" spans="1:10" ht="20.100000000000001" customHeight="1">
      <c r="A43" s="40">
        <v>40</v>
      </c>
      <c r="B43" s="40" t="s">
        <v>154</v>
      </c>
      <c r="C43" s="41">
        <v>55401</v>
      </c>
      <c r="D43" s="41">
        <v>57800</v>
      </c>
      <c r="E43" s="42">
        <f t="shared" si="0"/>
        <v>3468</v>
      </c>
      <c r="I43"/>
      <c r="J43"/>
    </row>
    <row r="44" spans="1:10" ht="20.100000000000001" customHeight="1">
      <c r="A44" s="40">
        <v>41</v>
      </c>
      <c r="B44" s="41" t="s">
        <v>155</v>
      </c>
      <c r="C44" s="41">
        <v>57801</v>
      </c>
      <c r="D44" s="41">
        <v>60800</v>
      </c>
      <c r="E44" s="42">
        <f t="shared" si="0"/>
        <v>3648</v>
      </c>
      <c r="I44"/>
      <c r="J44"/>
    </row>
    <row r="45" spans="1:10" ht="20.100000000000001" customHeight="1">
      <c r="A45" s="40">
        <v>42</v>
      </c>
      <c r="B45" s="40" t="s">
        <v>156</v>
      </c>
      <c r="C45" s="41">
        <v>60801</v>
      </c>
      <c r="D45" s="41">
        <v>63800</v>
      </c>
      <c r="E45" s="42">
        <f t="shared" si="0"/>
        <v>3828</v>
      </c>
      <c r="I45"/>
      <c r="J45"/>
    </row>
    <row r="46" spans="1:10" ht="20.100000000000001" customHeight="1">
      <c r="A46" s="40">
        <v>43</v>
      </c>
      <c r="B46" s="41" t="s">
        <v>157</v>
      </c>
      <c r="C46" s="41">
        <v>63801</v>
      </c>
      <c r="D46" s="41">
        <v>66800</v>
      </c>
      <c r="E46" s="42">
        <f t="shared" si="0"/>
        <v>4008</v>
      </c>
      <c r="I46"/>
      <c r="J46"/>
    </row>
    <row r="47" spans="1:10" ht="20.100000000000001" customHeight="1">
      <c r="A47" s="40">
        <v>44</v>
      </c>
      <c r="B47" s="40" t="s">
        <v>158</v>
      </c>
      <c r="C47" s="41">
        <v>66801</v>
      </c>
      <c r="D47" s="41">
        <v>69800</v>
      </c>
      <c r="E47" s="42">
        <f t="shared" si="0"/>
        <v>4188</v>
      </c>
      <c r="I47"/>
      <c r="J47"/>
    </row>
    <row r="48" spans="1:10" ht="20.100000000000001" customHeight="1">
      <c r="A48" s="40">
        <v>45</v>
      </c>
      <c r="B48" s="41" t="s">
        <v>159</v>
      </c>
      <c r="C48" s="41">
        <v>69801</v>
      </c>
      <c r="D48" s="41">
        <v>72800</v>
      </c>
      <c r="E48" s="42">
        <f t="shared" si="0"/>
        <v>4368</v>
      </c>
      <c r="I48"/>
      <c r="J48"/>
    </row>
    <row r="49" spans="1:10" ht="20.100000000000001" customHeight="1">
      <c r="A49" s="40">
        <v>46</v>
      </c>
      <c r="B49" s="40" t="s">
        <v>160</v>
      </c>
      <c r="C49" s="41">
        <v>72801</v>
      </c>
      <c r="D49" s="41">
        <v>76500</v>
      </c>
      <c r="E49" s="42">
        <f t="shared" si="0"/>
        <v>4590</v>
      </c>
      <c r="I49"/>
      <c r="J49"/>
    </row>
    <row r="50" spans="1:10" ht="20.100000000000001" customHeight="1">
      <c r="A50" s="40">
        <v>47</v>
      </c>
      <c r="B50" s="41" t="s">
        <v>161</v>
      </c>
      <c r="C50" s="41">
        <v>76501</v>
      </c>
      <c r="D50" s="41">
        <v>80200</v>
      </c>
      <c r="E50" s="42">
        <f t="shared" si="0"/>
        <v>4812</v>
      </c>
      <c r="I50"/>
      <c r="J50"/>
    </row>
    <row r="51" spans="1:10" ht="20.100000000000001" customHeight="1">
      <c r="A51" s="40">
        <v>48</v>
      </c>
      <c r="B51" s="40" t="s">
        <v>162</v>
      </c>
      <c r="C51" s="41">
        <v>80201</v>
      </c>
      <c r="D51" s="41">
        <v>83900</v>
      </c>
      <c r="E51" s="42">
        <f t="shared" si="0"/>
        <v>5034</v>
      </c>
      <c r="I51"/>
      <c r="J51"/>
    </row>
    <row r="52" spans="1:10" ht="20.100000000000001" customHeight="1">
      <c r="A52" s="40">
        <v>49</v>
      </c>
      <c r="B52" s="41" t="s">
        <v>163</v>
      </c>
      <c r="C52" s="41">
        <v>83901</v>
      </c>
      <c r="D52" s="41">
        <v>87600</v>
      </c>
      <c r="E52" s="42">
        <f t="shared" si="0"/>
        <v>5256</v>
      </c>
      <c r="I52"/>
      <c r="J52"/>
    </row>
    <row r="53" spans="1:10" ht="20.100000000000001" customHeight="1">
      <c r="A53" s="40">
        <v>50</v>
      </c>
      <c r="B53" s="41" t="s">
        <v>164</v>
      </c>
      <c r="C53" s="41">
        <v>87601</v>
      </c>
      <c r="D53" s="41">
        <v>92100</v>
      </c>
      <c r="E53" s="42">
        <f t="shared" si="0"/>
        <v>5526</v>
      </c>
      <c r="I53"/>
      <c r="J53"/>
    </row>
    <row r="54" spans="1:10" ht="20.100000000000001" customHeight="1">
      <c r="A54" s="40">
        <v>51</v>
      </c>
      <c r="B54" s="40" t="s">
        <v>165</v>
      </c>
      <c r="C54" s="41">
        <v>92101</v>
      </c>
      <c r="D54" s="41">
        <v>96600</v>
      </c>
      <c r="E54" s="42">
        <f t="shared" si="0"/>
        <v>5796</v>
      </c>
      <c r="I54"/>
      <c r="J54"/>
    </row>
    <row r="55" spans="1:10" ht="20.100000000000001" customHeight="1">
      <c r="A55" s="40">
        <v>52</v>
      </c>
      <c r="B55" s="41" t="s">
        <v>166</v>
      </c>
      <c r="C55" s="41">
        <v>96601</v>
      </c>
      <c r="D55" s="41">
        <v>101100</v>
      </c>
      <c r="E55" s="42">
        <f t="shared" si="0"/>
        <v>6066</v>
      </c>
      <c r="I55"/>
      <c r="J55"/>
    </row>
    <row r="56" spans="1:10" ht="20.100000000000001" customHeight="1">
      <c r="A56" s="40">
        <v>53</v>
      </c>
      <c r="B56" s="40" t="s">
        <v>167</v>
      </c>
      <c r="C56" s="41">
        <v>101101</v>
      </c>
      <c r="D56" s="41">
        <v>105600</v>
      </c>
      <c r="E56" s="42">
        <f t="shared" si="0"/>
        <v>6336</v>
      </c>
      <c r="I56"/>
      <c r="J56"/>
    </row>
    <row r="57" spans="1:10" ht="20.100000000000001" customHeight="1">
      <c r="A57" s="40">
        <v>54</v>
      </c>
      <c r="B57" s="41" t="s">
        <v>168</v>
      </c>
      <c r="C57" s="41">
        <v>105601</v>
      </c>
      <c r="D57" s="41">
        <v>110100</v>
      </c>
      <c r="E57" s="42">
        <f t="shared" si="0"/>
        <v>6606</v>
      </c>
      <c r="I57"/>
      <c r="J57"/>
    </row>
    <row r="58" spans="1:10" ht="20.100000000000001" customHeight="1">
      <c r="A58" s="40">
        <v>55</v>
      </c>
      <c r="B58" s="40" t="s">
        <v>169</v>
      </c>
      <c r="C58" s="41">
        <v>110101</v>
      </c>
      <c r="D58" s="41">
        <v>115500</v>
      </c>
      <c r="E58" s="42">
        <f t="shared" si="0"/>
        <v>6930</v>
      </c>
      <c r="I58"/>
      <c r="J58"/>
    </row>
    <row r="59" spans="1:10" ht="20.100000000000001" customHeight="1">
      <c r="A59" s="40">
        <v>56</v>
      </c>
      <c r="B59" s="41" t="s">
        <v>170</v>
      </c>
      <c r="C59" s="41">
        <v>115501</v>
      </c>
      <c r="D59" s="41">
        <v>120900</v>
      </c>
      <c r="E59" s="42">
        <f t="shared" si="0"/>
        <v>7254</v>
      </c>
      <c r="I59"/>
      <c r="J59"/>
    </row>
    <row r="60" spans="1:10" ht="20.100000000000001" customHeight="1">
      <c r="A60" s="40">
        <v>57</v>
      </c>
      <c r="B60" s="40" t="s">
        <v>171</v>
      </c>
      <c r="C60" s="41">
        <v>120901</v>
      </c>
      <c r="D60" s="41">
        <v>126300</v>
      </c>
      <c r="E60" s="42">
        <f t="shared" si="0"/>
        <v>7578</v>
      </c>
      <c r="I60"/>
      <c r="J60"/>
    </row>
    <row r="61" spans="1:10" ht="20.100000000000001" customHeight="1">
      <c r="A61" s="40">
        <v>58</v>
      </c>
      <c r="B61" s="41" t="s">
        <v>172</v>
      </c>
      <c r="C61" s="41">
        <v>126301</v>
      </c>
      <c r="D61" s="41">
        <v>131700</v>
      </c>
      <c r="E61" s="42">
        <f t="shared" si="0"/>
        <v>7902</v>
      </c>
      <c r="I61"/>
      <c r="J61"/>
    </row>
    <row r="62" spans="1:10" ht="20.100000000000001" customHeight="1">
      <c r="A62" s="40">
        <v>59</v>
      </c>
      <c r="B62" s="40" t="s">
        <v>173</v>
      </c>
      <c r="C62" s="41">
        <v>131701</v>
      </c>
      <c r="D62" s="41">
        <v>137100</v>
      </c>
      <c r="E62" s="42">
        <f t="shared" si="0"/>
        <v>8226</v>
      </c>
      <c r="I62"/>
      <c r="J62"/>
    </row>
    <row r="63" spans="1:10" ht="20.100000000000001" customHeight="1">
      <c r="A63" s="40">
        <v>60</v>
      </c>
      <c r="B63" s="41" t="s">
        <v>174</v>
      </c>
      <c r="C63" s="41">
        <v>137101</v>
      </c>
      <c r="D63" s="41">
        <v>142500</v>
      </c>
      <c r="E63" s="42">
        <f t="shared" si="0"/>
        <v>8550</v>
      </c>
      <c r="I63"/>
      <c r="J63"/>
    </row>
    <row r="64" spans="1:10" ht="20.100000000000001" customHeight="1">
      <c r="A64" s="40">
        <v>61</v>
      </c>
      <c r="B64" s="40" t="s">
        <v>175</v>
      </c>
      <c r="C64" s="41">
        <v>142501</v>
      </c>
      <c r="D64" s="41">
        <v>147900</v>
      </c>
      <c r="E64" s="42">
        <f t="shared" si="0"/>
        <v>8874</v>
      </c>
      <c r="I64"/>
      <c r="J64"/>
    </row>
    <row r="65" spans="1:10" ht="20.100000000000001" customHeight="1">
      <c r="A65" s="40">
        <v>62</v>
      </c>
      <c r="B65" s="40" t="s">
        <v>176</v>
      </c>
      <c r="C65" s="41">
        <v>147901</v>
      </c>
      <c r="D65" s="41">
        <v>150000</v>
      </c>
      <c r="E65" s="42">
        <f t="shared" si="0"/>
        <v>9000</v>
      </c>
      <c r="I65"/>
      <c r="J65"/>
    </row>
    <row r="66" spans="1:10">
      <c r="C66" s="41">
        <v>150001</v>
      </c>
      <c r="D66" s="39">
        <v>150000</v>
      </c>
      <c r="E66" t="s">
        <v>177</v>
      </c>
      <c r="I66"/>
      <c r="J66"/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健保(勞保)107.1版</vt:lpstr>
      <vt:lpstr>勞保107.1版</vt:lpstr>
      <vt:lpstr>勞退金提繳107.1版</vt:lpstr>
      <vt:lpstr>勞保及勞退金未滿一個月計算方式</vt:lpstr>
      <vt:lpstr>勞保費對照表</vt:lpstr>
      <vt:lpstr>勞退金對照表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staff</cp:lastModifiedBy>
  <cp:lastPrinted>2017-12-18T08:10:48Z</cp:lastPrinted>
  <dcterms:created xsi:type="dcterms:W3CDTF">2010-01-27T02:44:12Z</dcterms:created>
  <dcterms:modified xsi:type="dcterms:W3CDTF">2017-12-18T10:14:10Z</dcterms:modified>
</cp:coreProperties>
</file>